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535" windowHeight="85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<sst xmlns="http://schemas.openxmlformats.org/spreadsheetml/2006/main" count="1223" uniqueCount="209">
  <si>
    <t>Km</t>
  </si>
  <si>
    <t>TE</t>
  </si>
  <si>
    <t>Zeit</t>
  </si>
  <si>
    <t>Tempo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</si>
  <si>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</si>
  <si>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</si>
  <si>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</si>
  <si>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</si>
  <si>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</si>
  <si>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</si>
  <si>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</si>
  <si>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</si>
  <si>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</si>
  <si>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</si>
  <si>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</si>
  <si>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</si>
  <si>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km/TE</t>
  </si>
  <si>
    <t xml:space="preserve"> </t>
  </si>
  <si>
    <t>HF</t>
  </si>
  <si>
    <t>RP</t>
  </si>
  <si>
    <t>KG</t>
  </si>
  <si>
    <t>Bemerkungen</t>
  </si>
  <si>
    <t>Schuh</t>
  </si>
  <si>
    <t>Monat</t>
  </si>
  <si>
    <t>Monat, wenn Lauf</t>
  </si>
  <si>
    <t>. Kalenderwoche</t>
  </si>
  <si>
    <t>Nr.</t>
  </si>
  <si>
    <t>Bezeichnung</t>
  </si>
  <si>
    <t>Haltbarkeit</t>
  </si>
  <si>
    <t>Rest</t>
  </si>
  <si>
    <t>Abnutzung in %</t>
  </si>
  <si>
    <t>Asics GT-2050 660g</t>
  </si>
  <si>
    <t>Asics GT-2080 725g</t>
  </si>
  <si>
    <t>Asics GT-2090 741g</t>
  </si>
  <si>
    <t>Asics GT-2100 10½</t>
  </si>
  <si>
    <t>Schuh K</t>
  </si>
  <si>
    <t>Schuhdaten</t>
  </si>
  <si>
    <t>Laufdaten</t>
  </si>
  <si>
    <t>Gesamt</t>
  </si>
  <si>
    <t>km</t>
  </si>
  <si>
    <t>km Vorjahre</t>
  </si>
  <si>
    <t>km akt.J.</t>
  </si>
  <si>
    <t>New Balance 615</t>
  </si>
  <si>
    <t>Asics GT-2110 10½</t>
  </si>
  <si>
    <t>Ohne Schuh</t>
  </si>
  <si>
    <t>New Balance 854 (entsorgt am 24.09.2006)</t>
  </si>
  <si>
    <t>Lauftagebuch 2007 von Siegfried Szardien</t>
  </si>
  <si>
    <t>Regatta 3x</t>
  </si>
  <si>
    <t>Training 5:30 Tempo</t>
  </si>
  <si>
    <t>Regatta 2x</t>
  </si>
  <si>
    <t>Training</t>
  </si>
  <si>
    <t>Landschafts- u. Stadtpark</t>
  </si>
  <si>
    <t>Regatta 4x</t>
  </si>
  <si>
    <t>Regatta 2x + kleine Runde</t>
  </si>
  <si>
    <t>Training mit kurzen Sprints</t>
  </si>
  <si>
    <t>Regatta 1x + kleine Runde</t>
  </si>
  <si>
    <t>Training mit teilw. Intervall-Training 1km/1km</t>
  </si>
  <si>
    <t>Regatta 1x</t>
  </si>
  <si>
    <t>Regatta+Wambach+Regatta 28,4km</t>
  </si>
  <si>
    <t>Training, mit vielen Stopps wegen umgestürzter Bäume</t>
  </si>
  <si>
    <t>Sympher Strasse</t>
  </si>
  <si>
    <t>Training, eigentlich am Dienstag</t>
  </si>
  <si>
    <t>Training 5:30</t>
  </si>
  <si>
    <t>Ruhrdeich 1x</t>
  </si>
  <si>
    <t>Regatta 6x</t>
  </si>
  <si>
    <t>Training 6:00 Tempo</t>
  </si>
  <si>
    <t>Training 5:45 Tempo</t>
  </si>
  <si>
    <t>Training 5:15-5:30 Tempo</t>
  </si>
  <si>
    <t>Training, eigentlich Samstag</t>
  </si>
  <si>
    <t>Intervall-Training</t>
  </si>
  <si>
    <t>Bertlicher Strassenlauf</t>
  </si>
  <si>
    <t>Wettkampf</t>
  </si>
  <si>
    <t>Auslaufen 5km</t>
  </si>
  <si>
    <t>Auslaufen nach Wettkampf, eigentlich Sonntag</t>
  </si>
  <si>
    <t>Training, eigentlich Sonntag</t>
  </si>
  <si>
    <t>Training, eigentlich Donnerstag</t>
  </si>
  <si>
    <t>Training 5:15 Tempo</t>
  </si>
  <si>
    <t>8km Intervall</t>
  </si>
  <si>
    <t>Wambach grüne Strecke</t>
  </si>
  <si>
    <t>Wambach rote Strecke</t>
  </si>
  <si>
    <t>Regatta 5x</t>
  </si>
  <si>
    <t>Training, Bedienfehler bei km 2 (4:30), zum Ende 1 Min. länger</t>
  </si>
  <si>
    <t>Intervall-Training, Strecke rückwärts bis km 5 und zurück.</t>
  </si>
  <si>
    <t>Töppersee 4x</t>
  </si>
  <si>
    <t>Training, erste 12km-Zeit hochgerechnet</t>
  </si>
  <si>
    <t>Töppersee 2x</t>
  </si>
  <si>
    <t>Töppersee 6x</t>
  </si>
  <si>
    <t>27. Winterlaufserie des LC-Nettetal 3. Lauf</t>
  </si>
  <si>
    <t>Wambach grüne Strecke 2x</t>
  </si>
  <si>
    <t>Asics GT-2110 10½ or.</t>
  </si>
  <si>
    <t>Erste 10km Intervall-Training</t>
  </si>
  <si>
    <t>Sehr schnelles Training</t>
  </si>
  <si>
    <t>2. Dinslakener Citylauf</t>
  </si>
  <si>
    <t>Rheurdt Windräderpark</t>
  </si>
  <si>
    <t>Wambach grüne Strecke 2x + blaue Strecke 1x</t>
  </si>
  <si>
    <t>Intervall-Training 1km/1km</t>
  </si>
  <si>
    <t>Asics GT-2120 10½ sw</t>
  </si>
  <si>
    <t>Training, Tempo-Soll unter 5:30</t>
  </si>
  <si>
    <t>Regatta 7x</t>
  </si>
  <si>
    <t>Marathon-Training unter 5:20</t>
  </si>
  <si>
    <t>Training, Morgens</t>
  </si>
  <si>
    <t>Training Mittags</t>
  </si>
  <si>
    <t>Training, eigentlich Mittwoch Abend</t>
  </si>
  <si>
    <t>24. Rhein-Ruhr-Marathon</t>
  </si>
  <si>
    <t>4. Karstadt-Ruhrmarathon</t>
  </si>
  <si>
    <t>Auslaufen nach Wettkampf</t>
  </si>
  <si>
    <t>Training mit 3 Steigerungslauf-Teilen</t>
  </si>
  <si>
    <t>Training mit 2 Steigerungslauf-Teilen</t>
  </si>
  <si>
    <t>Training mit 2 Steigerungslauf-Teilen, eigentlich Dienstag Abend</t>
  </si>
  <si>
    <t>Training mit 4 Steigerungslauf-Teilen</t>
  </si>
  <si>
    <t>Wettkampf ohne Garmin 301 (vergessen!)</t>
  </si>
  <si>
    <t>6. Essener internationaler Atatürk-Lauf</t>
  </si>
  <si>
    <t>29. Halbmarathon des TSV Weeze</t>
  </si>
  <si>
    <t>Auslaufen nach Wettkampf, eigentlich folgenden Montag</t>
  </si>
  <si>
    <t>Ruhrdeich 2x</t>
  </si>
  <si>
    <t>Training, eigentlich Donnerstag Morgen</t>
  </si>
  <si>
    <t>4. OSC-Johanniter-Lauf</t>
  </si>
  <si>
    <t>Training 5:30 Tempo, bzw. wechselndes Tempo</t>
  </si>
  <si>
    <t>12. Tengelmann-Lauf</t>
  </si>
  <si>
    <t>Auslaufen nach Wettkampf 6:00 Tempo</t>
  </si>
  <si>
    <t>Training mit 3 kurzen Steigerungen kurz vor dem Ende</t>
  </si>
  <si>
    <t>Training mit 4 Steigerungen</t>
  </si>
  <si>
    <t>Uedemer Volkslauf</t>
  </si>
  <si>
    <t>Wambach blaue Strecke</t>
  </si>
  <si>
    <t>Wambach blaue Strecke 2x</t>
  </si>
  <si>
    <t>Training etwas über 5 Minuten mit Dirk</t>
  </si>
  <si>
    <t>10. Malteser Sommernachtslauf</t>
  </si>
  <si>
    <t>Training mit 5 Steigerungen</t>
  </si>
  <si>
    <t>Training mit 6 Steigerungen</t>
  </si>
  <si>
    <t>1. Training nach Pause wegen dienstlichem Stress</t>
  </si>
  <si>
    <t>Crosslauf Texel Strand Paal 21</t>
  </si>
  <si>
    <t>Texel/Wald 1x</t>
  </si>
  <si>
    <t>Training, eigentlich am Sonntag</t>
  </si>
  <si>
    <t>Training, eigentlich am 17.07.2007</t>
  </si>
  <si>
    <t>Crosslauf Texel Strand Paal 28</t>
  </si>
  <si>
    <t>Texel/Wald 2x</t>
  </si>
  <si>
    <t>Training, eigentlich am 19.07.2007</t>
  </si>
  <si>
    <t>Texel/Wald 1/2x</t>
  </si>
  <si>
    <t>Auslaufen nach Wettkampf, eigentlich am Mittwoch Abend</t>
  </si>
  <si>
    <t>Training, eigentlich am Mittwoch Morgen</t>
  </si>
  <si>
    <t>Crosslauf Texel Den Hoorn</t>
  </si>
  <si>
    <t>Auslaufen nach Wettkampf, eigentlich am letzten Sonntag Abend</t>
  </si>
  <si>
    <t>Strandlauf</t>
  </si>
  <si>
    <t>Training, eigentlich am 31.07.2007 Dienstag Nachmittag</t>
  </si>
  <si>
    <t>Wettkampf, neue persönliche Bestzeit und 1. Platz</t>
  </si>
  <si>
    <t>Training mit AVTexel</t>
  </si>
  <si>
    <t>Training mit AVTexel, eigentlich am 16.07.2007 Montag Abend</t>
  </si>
  <si>
    <t>Training mit AVTexel, eigentlich am Montag, den 30.07.2007</t>
  </si>
  <si>
    <t>Training bei 30° C</t>
  </si>
  <si>
    <t>Texel-Strand 20km</t>
  </si>
  <si>
    <t>Training mit 7 Steigerungslauf-Teilen</t>
  </si>
  <si>
    <t>Training, 4 Stunden nach Blutspende!</t>
  </si>
  <si>
    <t>Training, 2 Tage nach Blutspende!</t>
  </si>
  <si>
    <t>Training mit 5 Steigerungslauf-Teilen</t>
  </si>
  <si>
    <t>DU-Waldlauf 9,15km</t>
  </si>
  <si>
    <t>Innenhafenlauf</t>
  </si>
  <si>
    <t>Regatta 8x</t>
  </si>
  <si>
    <t>Marathon-Training</t>
  </si>
  <si>
    <t>Asics GT-2120 10½ ws</t>
  </si>
  <si>
    <t>Training mit mehreren Steigerungslauf-Teilen, Strecke änders,CO-Ltg</t>
  </si>
  <si>
    <t>Marathon-Training, leicht und locker</t>
  </si>
  <si>
    <t>Marathon-Training, schwere Beine</t>
  </si>
  <si>
    <t>DU-Waldlauf 2 x 9,15km</t>
  </si>
  <si>
    <t>Wettkampf, jedoch Training wegen Ultramarathon</t>
  </si>
  <si>
    <t>Marathon-Training, sehr schwere Beine</t>
  </si>
  <si>
    <t>5. Bunert Lichterlauf</t>
  </si>
  <si>
    <t>DU-Waldlauf 5,3km</t>
  </si>
  <si>
    <t>4. Marathon der Deutschen Einheit</t>
  </si>
  <si>
    <t>Training, eigentlich Dienstag abend</t>
  </si>
  <si>
    <t>Intervall-Training ca. 1km/1km</t>
  </si>
  <si>
    <t>Training ohne Garmin, eigentlich nächsten Samstag abend</t>
  </si>
  <si>
    <t>Training ohne Garmin</t>
  </si>
  <si>
    <t>Intervall-Training ca. 1km/1km auf ersten 10km, ohne Garmin</t>
  </si>
  <si>
    <t>54. Borbecker Schlossparklauf</t>
  </si>
  <si>
    <t>Wettkampf, ohne Garmin</t>
  </si>
  <si>
    <t>1. Training mit 2. Garmin</t>
  </si>
  <si>
    <t>Training, ohne Pulsgurt</t>
  </si>
  <si>
    <t>Training, mit Pulsgurt</t>
  </si>
  <si>
    <t>Training mit wechselndem Tempo, nur Ostseite, eigentlich Mittwoch</t>
  </si>
  <si>
    <t>Training, mit kleinen Steigerungen</t>
  </si>
  <si>
    <t>Training, eigentlich Dienstag morgen</t>
  </si>
  <si>
    <t>Intervall-Training ca. 1km/1km 4x</t>
  </si>
  <si>
    <t>Training, eigentlich Donnerstag Abend</t>
  </si>
  <si>
    <t>14. Benefits-Lauftreff in Wanheimerort/Wedau</t>
  </si>
  <si>
    <t>Mit gemeinsamen Übungen vorher und nachher.</t>
  </si>
  <si>
    <t>Intervall-Training ca. 1km/2km 3x</t>
  </si>
  <si>
    <t>Training, eigentlich Freitag Morgen</t>
  </si>
  <si>
    <t>23. Volkslauf "Rund um den Biegerpark"</t>
  </si>
  <si>
    <t>Wettkampf, wegen Feier am Vortag war die Soll-Zeit 1:00:00</t>
  </si>
  <si>
    <t>Training, eigentlich Freitag-Abend</t>
  </si>
  <si>
    <t>Training, eigentlich Montag Abend</t>
  </si>
  <si>
    <t>Marathon bei den Bertlicher Strassenläufen</t>
  </si>
  <si>
    <t>Wettkampf mit Sollzeit 3:35:30</t>
  </si>
  <si>
    <t>Borken &lt;-&gt; Heiden</t>
  </si>
  <si>
    <t>Training, eigentlich am Samstag Abend (verlaufen)</t>
  </si>
  <si>
    <t>Training, eigentlich am Mittwoch Abend</t>
  </si>
  <si>
    <t>Regatta+Wambach+Regatta 13,11km</t>
  </si>
  <si>
    <t>5:00-Tempo mit Dirk</t>
  </si>
  <si>
    <t>Neuer Trainings-Rekord</t>
  </si>
  <si>
    <t>Erkältet</t>
  </si>
  <si>
    <t>Training mit sehr hohem Tempo (Soll 4:30)</t>
  </si>
  <si>
    <t>Training, eigentlich am 26.12. Mittwoch Mittag</t>
  </si>
  <si>
    <t>Silvesterlauf Essen Zeche Zollverein</t>
  </si>
  <si>
    <t>Training, eigentlich am 31.12. Montag Abend</t>
  </si>
  <si>
    <t>Auslaufen nach Wettkampf auf Zeche Zollverein</t>
  </si>
  <si>
    <t>Auslaufen, eigentlich am 31.12. Montag nach Wettkampf</t>
  </si>
  <si>
    <t>Marathon-Training, verschiedene Tempi</t>
  </si>
  <si>
    <t>Marathon-Training, verschiedene Tempi, D.-Tempo immer höher</t>
  </si>
  <si>
    <t>Töppersee 1x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</si>
</sst>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h:mm:ss"/>
    <numFmt numFmtId="167" formatCode="[hh]:mm:ss"/>
    <numFmt numFmtId="168" formatCode="##,"/>
    <numFmt numFmtId="169" formatCode="00,"/>
    <numFmt numFmtId="170" formatCode="##"/>
  </numFmts>
  <fonts count="26">
    <font>
      <sz val="10"/>
      <name val="Arial"/>
      <family val="0"/>
    </font>
    <font>
      <sz val="10"/>
      <color indexed="22"/>
      <name val="Arial"/>
      <family val="0"/>
    </font>
    <font>
      <b/>
      <sz val="10"/>
      <color indexed="22"/>
      <name val="Arial"/>
      <family val="2"/>
    </font>
    <font>
      <sz val="18"/>
      <color indexed="8"/>
      <name val="Albany"/>
      <family val="0"/>
    </font>
    <font>
      <sz val="10"/>
      <color indexed="8"/>
      <name val="Albany"/>
      <family val="2"/>
    </font>
    <font>
      <b/>
      <sz val="10"/>
      <color indexed="8"/>
      <name val="Albany"/>
      <family val="2"/>
    </font>
    <font>
      <sz val="10"/>
      <color indexed="8"/>
      <name val="Arial"/>
      <family val="0"/>
    </font>
    <font>
      <b/>
      <sz val="12"/>
      <color indexed="9"/>
      <name val="Albany"/>
      <family val="0"/>
    </font>
    <font>
      <b/>
      <sz val="24"/>
      <color indexed="9"/>
      <name val="Albany"/>
      <family val="2"/>
    </font>
    <font>
      <sz val="24"/>
      <color indexed="9"/>
      <name val="Albany"/>
      <family val="2"/>
    </font>
    <font>
      <sz val="24"/>
      <color indexed="9"/>
      <name val="Arial"/>
      <family val="0"/>
    </font>
    <font>
      <sz val="8"/>
      <name val="Arial"/>
      <family val="0"/>
    </font>
    <font>
      <sz val="8"/>
      <color indexed="22"/>
      <name val="Arial"/>
      <family val="0"/>
    </font>
    <font>
      <b/>
      <sz val="10"/>
      <color indexed="8"/>
      <name val="Arial"/>
      <family val="0"/>
    </font>
    <font>
      <b/>
      <sz val="10"/>
      <color indexed="53"/>
      <name val="Arial"/>
      <family val="0"/>
    </font>
    <font>
      <sz val="10"/>
      <color indexed="53"/>
      <name val="Arial"/>
      <family val="2"/>
    </font>
    <font>
      <sz val="12"/>
      <color indexed="8"/>
      <name val="Albany"/>
      <family val="0"/>
    </font>
    <font>
      <sz val="10"/>
      <color indexed="9"/>
      <name val="Arial"/>
      <family val="0"/>
    </font>
    <font>
      <b/>
      <sz val="12"/>
      <color indexed="9"/>
      <name val="Arial"/>
      <family val="2"/>
    </font>
    <font>
      <sz val="12"/>
      <name val="Arial"/>
      <family val="2"/>
    </font>
    <font>
      <sz val="16.25"/>
      <name val="Arial"/>
      <family val="0"/>
    </font>
    <font>
      <sz val="10"/>
      <color indexed="23"/>
      <name val="Arial"/>
      <family val="0"/>
    </font>
    <font>
      <b/>
      <sz val="24"/>
      <color indexed="8"/>
      <name val="Albany"/>
      <family val="2"/>
    </font>
    <font>
      <b/>
      <sz val="16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4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8"/>
      </left>
      <right>
        <color indexed="8"/>
      </right>
      <top style="medium"/>
      <bottom style="thin"/>
    </border>
    <border>
      <left>
        <color indexed="8"/>
      </left>
      <right style="thin"/>
      <top style="medium"/>
      <bottom style="thin"/>
    </border>
    <border>
      <left>
        <color indexed="63"/>
      </left>
      <right>
        <color indexed="8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8"/>
      </right>
      <top style="medium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2" borderId="0" xfId="0" applyFont="1" applyFill="1" applyAlignment="1" applyProtection="1">
      <alignment/>
      <protection locked="0"/>
    </xf>
    <xf numFmtId="165" fontId="2" fillId="2" borderId="0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7" fillId="3" borderId="4" xfId="0" applyFont="1" applyFill="1" applyBorder="1" applyAlignment="1">
      <alignment horizontal="center"/>
    </xf>
    <xf numFmtId="0" fontId="12" fillId="0" borderId="0" xfId="0" applyFont="1" applyFill="1" applyAlignment="1">
      <alignment textRotation="90"/>
    </xf>
    <xf numFmtId="0" fontId="6" fillId="4" borderId="5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47" fontId="6" fillId="4" borderId="6" xfId="0" applyNumberFormat="1" applyFont="1" applyFill="1" applyBorder="1" applyAlignment="1">
      <alignment/>
    </xf>
    <xf numFmtId="0" fontId="6" fillId="4" borderId="7" xfId="0" applyFont="1" applyFill="1" applyBorder="1" applyAlignment="1">
      <alignment/>
    </xf>
    <xf numFmtId="0" fontId="13" fillId="4" borderId="8" xfId="0" applyFont="1" applyFill="1" applyBorder="1" applyAlignment="1">
      <alignment/>
    </xf>
    <xf numFmtId="0" fontId="13" fillId="4" borderId="9" xfId="0" applyFont="1" applyFill="1" applyBorder="1" applyAlignment="1">
      <alignment/>
    </xf>
    <xf numFmtId="14" fontId="6" fillId="4" borderId="10" xfId="0" applyNumberFormat="1" applyFont="1" applyFill="1" applyBorder="1" applyAlignment="1">
      <alignment/>
    </xf>
    <xf numFmtId="165" fontId="6" fillId="4" borderId="11" xfId="0" applyNumberFormat="1" applyFont="1" applyFill="1" applyBorder="1" applyAlignment="1" applyProtection="1">
      <alignment horizontal="center"/>
      <protection locked="0"/>
    </xf>
    <xf numFmtId="46" fontId="6" fillId="4" borderId="11" xfId="0" applyNumberFormat="1" applyFont="1" applyFill="1" applyBorder="1" applyAlignment="1" applyProtection="1">
      <alignment horizontal="center"/>
      <protection locked="0"/>
    </xf>
    <xf numFmtId="0" fontId="6" fillId="4" borderId="11" xfId="0" applyFont="1" applyFill="1" applyBorder="1" applyAlignment="1" applyProtection="1">
      <alignment horizontal="center"/>
      <protection locked="0"/>
    </xf>
    <xf numFmtId="14" fontId="6" fillId="4" borderId="12" xfId="0" applyNumberFormat="1" applyFont="1" applyFill="1" applyBorder="1" applyAlignment="1">
      <alignment/>
    </xf>
    <xf numFmtId="0" fontId="6" fillId="4" borderId="13" xfId="0" applyFont="1" applyFill="1" applyBorder="1" applyAlignment="1">
      <alignment/>
    </xf>
    <xf numFmtId="47" fontId="13" fillId="4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/>
    </xf>
    <xf numFmtId="0" fontId="6" fillId="4" borderId="2" xfId="0" applyFont="1" applyFill="1" applyBorder="1" applyAlignment="1">
      <alignment/>
    </xf>
    <xf numFmtId="14" fontId="6" fillId="4" borderId="14" xfId="0" applyNumberFormat="1" applyFont="1" applyFill="1" applyBorder="1" applyAlignment="1">
      <alignment/>
    </xf>
    <xf numFmtId="165" fontId="6" fillId="4" borderId="0" xfId="0" applyNumberFormat="1" applyFont="1" applyFill="1" applyBorder="1" applyAlignment="1" applyProtection="1">
      <alignment horizontal="center"/>
      <protection locked="0"/>
    </xf>
    <xf numFmtId="46" fontId="6" fillId="4" borderId="0" xfId="0" applyNumberFormat="1" applyFont="1" applyFill="1" applyBorder="1" applyAlignment="1" applyProtection="1">
      <alignment horizontal="center"/>
      <protection locked="0"/>
    </xf>
    <xf numFmtId="0" fontId="6" fillId="4" borderId="0" xfId="0" applyFont="1" applyFill="1" applyBorder="1" applyAlignment="1" applyProtection="1">
      <alignment horizontal="center"/>
      <protection locked="0"/>
    </xf>
    <xf numFmtId="165" fontId="6" fillId="4" borderId="11" xfId="0" applyNumberFormat="1" applyFont="1" applyFill="1" applyBorder="1" applyAlignment="1" applyProtection="1">
      <alignment horizontal="center"/>
      <protection/>
    </xf>
    <xf numFmtId="14" fontId="6" fillId="4" borderId="15" xfId="0" applyNumberFormat="1" applyFont="1" applyFill="1" applyBorder="1" applyAlignment="1">
      <alignment/>
    </xf>
    <xf numFmtId="0" fontId="6" fillId="4" borderId="1" xfId="0" applyFont="1" applyFill="1" applyBorder="1" applyAlignment="1">
      <alignment/>
    </xf>
    <xf numFmtId="165" fontId="6" fillId="4" borderId="1" xfId="0" applyNumberFormat="1" applyFont="1" applyFill="1" applyBorder="1" applyAlignment="1" applyProtection="1">
      <alignment horizontal="center"/>
      <protection locked="0"/>
    </xf>
    <xf numFmtId="46" fontId="6" fillId="4" borderId="1" xfId="0" applyNumberFormat="1" applyFont="1" applyFill="1" applyBorder="1" applyAlignment="1" applyProtection="1">
      <alignment horizontal="center"/>
      <protection locked="0"/>
    </xf>
    <xf numFmtId="47" fontId="13" fillId="4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 applyProtection="1">
      <alignment horizontal="center"/>
      <protection locked="0"/>
    </xf>
    <xf numFmtId="0" fontId="6" fillId="4" borderId="3" xfId="0" applyFont="1" applyFill="1" applyBorder="1" applyAlignment="1">
      <alignment/>
    </xf>
    <xf numFmtId="1" fontId="14" fillId="4" borderId="16" xfId="0" applyNumberFormat="1" applyFont="1" applyFill="1" applyBorder="1" applyAlignment="1">
      <alignment horizontal="right"/>
    </xf>
    <xf numFmtId="0" fontId="14" fillId="4" borderId="8" xfId="0" applyFont="1" applyFill="1" applyBorder="1" applyAlignment="1">
      <alignment/>
    </xf>
    <xf numFmtId="0" fontId="14" fillId="4" borderId="9" xfId="0" applyFont="1" applyFill="1" applyBorder="1" applyAlignment="1">
      <alignment/>
    </xf>
    <xf numFmtId="165" fontId="14" fillId="4" borderId="11" xfId="0" applyNumberFormat="1" applyFont="1" applyFill="1" applyBorder="1" applyAlignment="1" applyProtection="1">
      <alignment horizontal="center"/>
      <protection locked="0"/>
    </xf>
    <xf numFmtId="46" fontId="14" fillId="4" borderId="11" xfId="0" applyNumberFormat="1" applyFont="1" applyFill="1" applyBorder="1" applyAlignment="1" applyProtection="1">
      <alignment horizontal="center"/>
      <protection locked="0"/>
    </xf>
    <xf numFmtId="47" fontId="14" fillId="4" borderId="11" xfId="0" applyNumberFormat="1" applyFont="1" applyFill="1" applyBorder="1" applyAlignment="1">
      <alignment horizontal="center"/>
    </xf>
    <xf numFmtId="0" fontId="14" fillId="4" borderId="11" xfId="0" applyFont="1" applyFill="1" applyBorder="1" applyAlignment="1" applyProtection="1">
      <alignment horizontal="center"/>
      <protection locked="0"/>
    </xf>
    <xf numFmtId="47" fontId="14" fillId="4" borderId="0" xfId="0" applyNumberFormat="1" applyFont="1" applyFill="1" applyBorder="1" applyAlignment="1">
      <alignment horizontal="center"/>
    </xf>
    <xf numFmtId="170" fontId="14" fillId="4" borderId="16" xfId="0" applyNumberFormat="1" applyFont="1" applyFill="1" applyBorder="1" applyAlignment="1">
      <alignment horizontal="right"/>
    </xf>
    <xf numFmtId="165" fontId="15" fillId="4" borderId="11" xfId="0" applyNumberFormat="1" applyFont="1" applyFill="1" applyBorder="1" applyAlignment="1" applyProtection="1">
      <alignment horizontal="center"/>
      <protection locked="0"/>
    </xf>
    <xf numFmtId="46" fontId="15" fillId="4" borderId="11" xfId="0" applyNumberFormat="1" applyFont="1" applyFill="1" applyBorder="1" applyAlignment="1" applyProtection="1">
      <alignment horizontal="center"/>
      <protection locked="0"/>
    </xf>
    <xf numFmtId="47" fontId="15" fillId="4" borderId="11" xfId="0" applyNumberFormat="1" applyFont="1" applyFill="1" applyBorder="1" applyAlignment="1">
      <alignment horizontal="center"/>
    </xf>
    <xf numFmtId="164" fontId="15" fillId="4" borderId="11" xfId="0" applyNumberFormat="1" applyFont="1" applyFill="1" applyBorder="1" applyAlignment="1" applyProtection="1">
      <alignment horizontal="center"/>
      <protection locked="0"/>
    </xf>
    <xf numFmtId="47" fontId="6" fillId="4" borderId="11" xfId="0" applyNumberFormat="1" applyFont="1" applyFill="1" applyBorder="1" applyAlignment="1">
      <alignment horizontal="center"/>
    </xf>
    <xf numFmtId="165" fontId="4" fillId="5" borderId="0" xfId="0" applyNumberFormat="1" applyFont="1" applyFill="1" applyBorder="1" applyAlignment="1" applyProtection="1">
      <alignment horizontal="center"/>
      <protection locked="0"/>
    </xf>
    <xf numFmtId="166" fontId="4" fillId="5" borderId="0" xfId="0" applyNumberFormat="1" applyFont="1" applyFill="1" applyBorder="1" applyAlignment="1" applyProtection="1">
      <alignment horizontal="center"/>
      <protection locked="0"/>
    </xf>
    <xf numFmtId="165" fontId="5" fillId="5" borderId="0" xfId="0" applyNumberFormat="1" applyFont="1" applyFill="1" applyAlignment="1" applyProtection="1">
      <alignment horizontal="center"/>
      <protection locked="0"/>
    </xf>
    <xf numFmtId="166" fontId="4" fillId="5" borderId="0" xfId="0" applyNumberFormat="1" applyFont="1" applyFill="1" applyAlignment="1" applyProtection="1">
      <alignment horizontal="center"/>
      <protection locked="0"/>
    </xf>
    <xf numFmtId="47" fontId="4" fillId="5" borderId="0" xfId="0" applyNumberFormat="1" applyFont="1" applyFill="1" applyBorder="1" applyAlignment="1">
      <alignment horizontal="center"/>
    </xf>
    <xf numFmtId="165" fontId="4" fillId="5" borderId="0" xfId="0" applyNumberFormat="1" applyFont="1" applyFill="1" applyAlignment="1" applyProtection="1">
      <alignment horizontal="center"/>
      <protection locked="0"/>
    </xf>
    <xf numFmtId="165" fontId="4" fillId="5" borderId="0" xfId="0" applyNumberFormat="1" applyFont="1" applyFill="1" applyBorder="1" applyAlignment="1" applyProtection="1">
      <alignment horizontal="center"/>
      <protection locked="0"/>
    </xf>
    <xf numFmtId="166" fontId="4" fillId="5" borderId="0" xfId="0" applyNumberFormat="1" applyFont="1" applyFill="1" applyBorder="1" applyAlignment="1" applyProtection="1">
      <alignment horizontal="center"/>
      <protection locked="0"/>
    </xf>
    <xf numFmtId="47" fontId="4" fillId="5" borderId="0" xfId="0" applyNumberFormat="1" applyFont="1" applyFill="1" applyAlignment="1">
      <alignment horizontal="center"/>
    </xf>
    <xf numFmtId="0" fontId="3" fillId="5" borderId="17" xfId="0" applyFont="1" applyFill="1" applyBorder="1" applyAlignment="1">
      <alignment/>
    </xf>
    <xf numFmtId="0" fontId="4" fillId="5" borderId="18" xfId="0" applyFont="1" applyFill="1" applyBorder="1" applyAlignment="1">
      <alignment/>
    </xf>
    <xf numFmtId="0" fontId="4" fillId="5" borderId="0" xfId="0" applyFont="1" applyFill="1" applyBorder="1" applyAlignment="1">
      <alignment/>
    </xf>
    <xf numFmtId="0" fontId="4" fillId="5" borderId="0" xfId="0" applyFont="1" applyFill="1" applyBorder="1" applyAlignment="1">
      <alignment/>
    </xf>
    <xf numFmtId="47" fontId="6" fillId="5" borderId="1" xfId="0" applyNumberFormat="1" applyFont="1" applyFill="1" applyBorder="1" applyAlignment="1">
      <alignment/>
    </xf>
    <xf numFmtId="0" fontId="6" fillId="5" borderId="15" xfId="0" applyFont="1" applyFill="1" applyBorder="1" applyAlignment="1">
      <alignment/>
    </xf>
    <xf numFmtId="0" fontId="6" fillId="5" borderId="1" xfId="0" applyFont="1" applyFill="1" applyBorder="1" applyAlignment="1">
      <alignment/>
    </xf>
    <xf numFmtId="164" fontId="7" fillId="3" borderId="19" xfId="0" applyFont="1" applyFill="1" applyAlignment="1">
      <alignment horizontal="center"/>
    </xf>
    <xf numFmtId="1" fontId="7" fillId="3" borderId="19" xfId="0" applyNumberFormat="1" applyFont="1" applyFill="1" applyAlignment="1" applyProtection="1">
      <alignment horizontal="center"/>
      <protection/>
    </xf>
    <xf numFmtId="46" fontId="7" fillId="3" borderId="19" xfId="0" applyNumberFormat="1" applyFont="1" applyFill="1" applyAlignment="1">
      <alignment horizontal="center"/>
    </xf>
    <xf numFmtId="47" fontId="7" fillId="3" borderId="19" xfId="0" applyNumberFormat="1" applyFont="1" applyFill="1" applyAlignment="1">
      <alignment horizontal="center"/>
    </xf>
    <xf numFmtId="2" fontId="7" fillId="3" borderId="20" xfId="0" applyNumberFormat="1" applyFont="1" applyFill="1" applyBorder="1" applyAlignment="1" applyProtection="1">
      <alignment horizontal="right"/>
      <protection/>
    </xf>
    <xf numFmtId="47" fontId="7" fillId="3" borderId="21" xfId="0" applyNumberFormat="1" applyFont="1" applyFill="1" applyBorder="1" applyAlignment="1">
      <alignment horizontal="left"/>
    </xf>
    <xf numFmtId="47" fontId="16" fillId="5" borderId="0" xfId="0" applyNumberFormat="1" applyFont="1" applyFill="1" applyBorder="1" applyAlignment="1">
      <alignment horizontal="left"/>
    </xf>
    <xf numFmtId="0" fontId="6" fillId="6" borderId="11" xfId="0" applyFont="1" applyFill="1" applyBorder="1" applyAlignment="1">
      <alignment horizontal="center"/>
    </xf>
    <xf numFmtId="0" fontId="6" fillId="6" borderId="22" xfId="0" applyFont="1" applyFill="1" applyBorder="1" applyAlignment="1">
      <alignment horizontal="left"/>
    </xf>
    <xf numFmtId="0" fontId="6" fillId="6" borderId="8" xfId="0" applyFont="1" applyFill="1" applyBorder="1" applyAlignment="1">
      <alignment horizontal="left"/>
    </xf>
    <xf numFmtId="0" fontId="6" fillId="6" borderId="9" xfId="0" applyFont="1" applyFill="1" applyBorder="1" applyAlignment="1">
      <alignment horizontal="left"/>
    </xf>
    <xf numFmtId="0" fontId="6" fillId="7" borderId="11" xfId="0" applyFont="1" applyFill="1" applyBorder="1" applyAlignment="1">
      <alignment horizontal="center"/>
    </xf>
    <xf numFmtId="0" fontId="6" fillId="7" borderId="22" xfId="0" applyFont="1" applyFill="1" applyBorder="1" applyAlignment="1">
      <alignment horizontal="left"/>
    </xf>
    <xf numFmtId="0" fontId="6" fillId="7" borderId="8" xfId="0" applyFont="1" applyFill="1" applyBorder="1" applyAlignment="1">
      <alignment horizontal="left"/>
    </xf>
    <xf numFmtId="0" fontId="6" fillId="7" borderId="9" xfId="0" applyFont="1" applyFill="1" applyBorder="1" applyAlignment="1">
      <alignment horizontal="left"/>
    </xf>
    <xf numFmtId="0" fontId="13" fillId="8" borderId="11" xfId="0" applyFont="1" applyFill="1" applyBorder="1" applyAlignment="1">
      <alignment horizontal="center"/>
    </xf>
    <xf numFmtId="164" fontId="13" fillId="9" borderId="23" xfId="0" applyFont="1" applyFill="1" applyBorder="1" applyAlignment="1">
      <alignment horizontal="center"/>
    </xf>
    <xf numFmtId="0" fontId="13" fillId="9" borderId="19" xfId="0" applyFont="1" applyFill="1" applyAlignment="1">
      <alignment horizontal="center"/>
    </xf>
    <xf numFmtId="167" fontId="13" fillId="9" borderId="19" xfId="0" applyFont="1" applyFill="1" applyAlignment="1">
      <alignment horizontal="center"/>
    </xf>
    <xf numFmtId="0" fontId="13" fillId="10" borderId="4" xfId="0" applyFont="1" applyFill="1" applyBorder="1" applyAlignment="1">
      <alignment horizontal="center"/>
    </xf>
    <xf numFmtId="164" fontId="6" fillId="10" borderId="19" xfId="0" applyFont="1" applyFill="1" applyAlignment="1">
      <alignment horizontal="center"/>
    </xf>
    <xf numFmtId="1" fontId="6" fillId="10" borderId="19" xfId="0" applyNumberFormat="1" applyFont="1" applyFill="1" applyAlignment="1" applyProtection="1">
      <alignment horizontal="center"/>
      <protection locked="0"/>
    </xf>
    <xf numFmtId="47" fontId="6" fillId="10" borderId="19" xfId="0" applyNumberFormat="1" applyFont="1" applyFill="1" applyAlignment="1">
      <alignment horizontal="center"/>
    </xf>
    <xf numFmtId="0" fontId="13" fillId="11" borderId="4" xfId="0" applyFont="1" applyFill="1" applyBorder="1" applyAlignment="1">
      <alignment horizontal="center"/>
    </xf>
    <xf numFmtId="164" fontId="6" fillId="11" borderId="19" xfId="0" applyFont="1" applyFill="1" applyAlignment="1">
      <alignment horizontal="center"/>
    </xf>
    <xf numFmtId="1" fontId="6" fillId="11" borderId="19" xfId="0" applyNumberFormat="1" applyFont="1" applyFill="1" applyAlignment="1" applyProtection="1">
      <alignment horizontal="center"/>
      <protection locked="0"/>
    </xf>
    <xf numFmtId="46" fontId="6" fillId="11" borderId="19" xfId="0" applyNumberFormat="1" applyFont="1" applyFill="1" applyAlignment="1">
      <alignment horizontal="center"/>
    </xf>
    <xf numFmtId="47" fontId="6" fillId="11" borderId="19" xfId="0" applyNumberFormat="1" applyFont="1" applyFill="1" applyAlignment="1">
      <alignment horizontal="center"/>
    </xf>
    <xf numFmtId="46" fontId="6" fillId="10" borderId="19" xfId="0" applyNumberFormat="1" applyFont="1" applyFill="1" applyAlignment="1">
      <alignment horizontal="center"/>
    </xf>
    <xf numFmtId="1" fontId="6" fillId="11" borderId="24" xfId="0" applyNumberFormat="1" applyFont="1" applyFill="1" applyBorder="1" applyAlignment="1" applyProtection="1">
      <alignment horizontal="center"/>
      <protection locked="0"/>
    </xf>
    <xf numFmtId="164" fontId="6" fillId="10" borderId="20" xfId="0" applyFont="1" applyFill="1" applyBorder="1" applyAlignment="1">
      <alignment horizontal="center"/>
    </xf>
    <xf numFmtId="1" fontId="6" fillId="10" borderId="11" xfId="0" applyNumberFormat="1" applyFont="1" applyFill="1" applyBorder="1" applyAlignment="1" applyProtection="1">
      <alignment horizontal="center"/>
      <protection locked="0"/>
    </xf>
    <xf numFmtId="164" fontId="6" fillId="11" borderId="20" xfId="0" applyFont="1" applyFill="1" applyBorder="1" applyAlignment="1">
      <alignment horizontal="center"/>
    </xf>
    <xf numFmtId="1" fontId="6" fillId="11" borderId="11" xfId="0" applyNumberFormat="1" applyFont="1" applyFill="1" applyBorder="1" applyAlignment="1" applyProtection="1">
      <alignment horizontal="center"/>
      <protection locked="0"/>
    </xf>
    <xf numFmtId="46" fontId="6" fillId="11" borderId="20" xfId="0" applyNumberFormat="1" applyFont="1" applyFill="1" applyBorder="1" applyAlignment="1">
      <alignment horizontal="center"/>
    </xf>
    <xf numFmtId="46" fontId="6" fillId="10" borderId="20" xfId="0" applyNumberFormat="1" applyFont="1" applyFill="1" applyBorder="1" applyAlignment="1">
      <alignment horizontal="center"/>
    </xf>
    <xf numFmtId="1" fontId="6" fillId="10" borderId="23" xfId="0" applyNumberFormat="1" applyFont="1" applyFill="1" applyBorder="1" applyAlignment="1" applyProtection="1">
      <alignment horizontal="center"/>
      <protection locked="0"/>
    </xf>
    <xf numFmtId="0" fontId="17" fillId="2" borderId="0" xfId="0" applyFont="1" applyFill="1" applyAlignment="1" applyProtection="1">
      <alignment/>
      <protection locked="0"/>
    </xf>
    <xf numFmtId="0" fontId="17" fillId="2" borderId="0" xfId="0" applyFont="1" applyFill="1" applyBorder="1" applyAlignment="1">
      <alignment/>
    </xf>
    <xf numFmtId="1" fontId="6" fillId="6" borderId="11" xfId="0" applyNumberFormat="1" applyFont="1" applyFill="1" applyBorder="1" applyAlignment="1">
      <alignment horizontal="center"/>
    </xf>
    <xf numFmtId="1" fontId="6" fillId="7" borderId="11" xfId="0" applyNumberFormat="1" applyFont="1" applyFill="1" applyBorder="1" applyAlignment="1">
      <alignment horizontal="center"/>
    </xf>
    <xf numFmtId="1" fontId="6" fillId="7" borderId="25" xfId="0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>
      <alignment/>
    </xf>
    <xf numFmtId="164" fontId="8" fillId="4" borderId="26" xfId="0" applyFont="1" applyFill="1" applyBorder="1" applyAlignment="1">
      <alignment/>
    </xf>
    <xf numFmtId="0" fontId="9" fillId="4" borderId="26" xfId="0" applyFont="1" applyFill="1" applyBorder="1" applyAlignment="1">
      <alignment/>
    </xf>
    <xf numFmtId="165" fontId="9" fillId="4" borderId="26" xfId="0" applyNumberFormat="1" applyFont="1" applyFill="1" applyBorder="1" applyAlignment="1" applyProtection="1">
      <alignment horizontal="center"/>
      <protection locked="0"/>
    </xf>
    <xf numFmtId="166" fontId="9" fillId="4" borderId="27" xfId="0" applyNumberFormat="1" applyFont="1" applyFill="1" applyBorder="1" applyAlignment="1" applyProtection="1">
      <alignment horizontal="center"/>
      <protection locked="0"/>
    </xf>
    <xf numFmtId="47" fontId="9" fillId="4" borderId="28" xfId="0" applyNumberFormat="1" applyFont="1" applyFill="1" applyBorder="1" applyAlignment="1">
      <alignment horizontal="center"/>
    </xf>
    <xf numFmtId="1" fontId="6" fillId="4" borderId="11" xfId="0" applyNumberFormat="1" applyFont="1" applyFill="1" applyBorder="1" applyAlignment="1">
      <alignment horizontal="center"/>
    </xf>
    <xf numFmtId="164" fontId="6" fillId="6" borderId="11" xfId="0" applyNumberFormat="1" applyFont="1" applyFill="1" applyBorder="1" applyAlignment="1">
      <alignment horizontal="center"/>
    </xf>
    <xf numFmtId="164" fontId="6" fillId="7" borderId="11" xfId="0" applyNumberFormat="1" applyFont="1" applyFill="1" applyBorder="1" applyAlignment="1">
      <alignment horizontal="center"/>
    </xf>
    <xf numFmtId="164" fontId="6" fillId="7" borderId="25" xfId="0" applyNumberFormat="1" applyFont="1" applyFill="1" applyBorder="1" applyAlignment="1">
      <alignment horizontal="center"/>
    </xf>
    <xf numFmtId="164" fontId="18" fillId="12" borderId="11" xfId="0" applyNumberFormat="1" applyFont="1" applyFill="1" applyBorder="1" applyAlignment="1">
      <alignment horizontal="center"/>
    </xf>
    <xf numFmtId="164" fontId="13" fillId="4" borderId="11" xfId="0" applyNumberFormat="1" applyFont="1" applyFill="1" applyBorder="1" applyAlignment="1" applyProtection="1">
      <alignment horizontal="center"/>
      <protection locked="0"/>
    </xf>
    <xf numFmtId="14" fontId="21" fillId="4" borderId="10" xfId="0" applyNumberFormat="1" applyFont="1" applyFill="1" applyBorder="1" applyAlignment="1">
      <alignment/>
    </xf>
    <xf numFmtId="0" fontId="9" fillId="4" borderId="26" xfId="0" applyFont="1" applyFill="1" applyBorder="1" applyAlignment="1" applyProtection="1">
      <alignment horizontal="center"/>
      <protection locked="0"/>
    </xf>
    <xf numFmtId="0" fontId="10" fillId="4" borderId="29" xfId="0" applyFont="1" applyFill="1" applyBorder="1" applyAlignment="1" applyProtection="1">
      <alignment/>
      <protection locked="0"/>
    </xf>
    <xf numFmtId="0" fontId="10" fillId="4" borderId="29" xfId="0" applyFont="1" applyFill="1" applyBorder="1" applyAlignment="1">
      <alignment/>
    </xf>
    <xf numFmtId="0" fontId="10" fillId="4" borderId="30" xfId="0" applyFont="1" applyFill="1" applyBorder="1" applyAlignment="1">
      <alignment/>
    </xf>
    <xf numFmtId="0" fontId="22" fillId="4" borderId="31" xfId="0" applyFont="1" applyFill="1" applyBorder="1" applyAlignment="1">
      <alignment/>
    </xf>
    <xf numFmtId="0" fontId="13" fillId="9" borderId="32" xfId="0" applyFont="1" applyFill="1" applyBorder="1" applyAlignment="1">
      <alignment horizontal="center"/>
    </xf>
    <xf numFmtId="164" fontId="23" fillId="5" borderId="33" xfId="0" applyFont="1" applyFill="1" applyBorder="1" applyAlignment="1">
      <alignment/>
    </xf>
    <xf numFmtId="0" fontId="23" fillId="2" borderId="0" xfId="0" applyFont="1" applyFill="1" applyAlignment="1" applyProtection="1">
      <alignment/>
      <protection locked="0"/>
    </xf>
    <xf numFmtId="47" fontId="13" fillId="4" borderId="0" xfId="0" applyNumberFormat="1" applyFont="1" applyFill="1" applyBorder="1" applyAlignment="1">
      <alignment horizontal="center"/>
    </xf>
    <xf numFmtId="165" fontId="13" fillId="4" borderId="11" xfId="0" applyNumberFormat="1" applyFont="1" applyFill="1" applyBorder="1" applyAlignment="1" applyProtection="1">
      <alignment horizontal="center"/>
      <protection locked="0"/>
    </xf>
    <xf numFmtId="46" fontId="13" fillId="4" borderId="11" xfId="0" applyNumberFormat="1" applyFont="1" applyFill="1" applyBorder="1" applyAlignment="1" applyProtection="1">
      <alignment horizontal="center"/>
      <protection locked="0"/>
    </xf>
    <xf numFmtId="47" fontId="13" fillId="4" borderId="11" xfId="0" applyNumberFormat="1" applyFont="1" applyFill="1" applyBorder="1" applyAlignment="1">
      <alignment horizontal="center"/>
    </xf>
    <xf numFmtId="164" fontId="14" fillId="4" borderId="11" xfId="0" applyNumberFormat="1" applyFont="1" applyFill="1" applyBorder="1" applyAlignment="1" applyProtection="1">
      <alignment horizontal="center"/>
      <protection locked="0"/>
    </xf>
    <xf numFmtId="164" fontId="6" fillId="4" borderId="11" xfId="0" applyNumberFormat="1" applyFont="1" applyFill="1" applyBorder="1" applyAlignment="1" applyProtection="1">
      <alignment horizontal="center"/>
      <protection locked="0"/>
    </xf>
    <xf numFmtId="164" fontId="6" fillId="4" borderId="0" xfId="0" applyNumberFormat="1" applyFont="1" applyFill="1" applyBorder="1" applyAlignment="1" applyProtection="1">
      <alignment horizontal="center"/>
      <protection locked="0"/>
    </xf>
    <xf numFmtId="164" fontId="6" fillId="4" borderId="1" xfId="0" applyNumberFormat="1" applyFont="1" applyFill="1" applyBorder="1" applyAlignment="1" applyProtection="1">
      <alignment horizontal="center"/>
      <protection locked="0"/>
    </xf>
    <xf numFmtId="46" fontId="6" fillId="13" borderId="11" xfId="0" applyNumberFormat="1" applyFont="1" applyFill="1" applyBorder="1" applyAlignment="1" applyProtection="1">
      <alignment horizontal="center"/>
      <protection locked="0"/>
    </xf>
    <xf numFmtId="165" fontId="6" fillId="13" borderId="11" xfId="0" applyNumberFormat="1" applyFont="1" applyFill="1" applyBorder="1" applyAlignment="1" applyProtection="1">
      <alignment horizontal="center"/>
      <protection locked="0"/>
    </xf>
    <xf numFmtId="47" fontId="6" fillId="13" borderId="11" xfId="0" applyNumberFormat="1" applyFont="1" applyFill="1" applyBorder="1" applyAlignment="1">
      <alignment horizontal="center"/>
    </xf>
    <xf numFmtId="0" fontId="6" fillId="4" borderId="22" xfId="0" applyFont="1" applyFill="1" applyBorder="1" applyAlignment="1">
      <alignment/>
    </xf>
    <xf numFmtId="0" fontId="6" fillId="4" borderId="8" xfId="0" applyFont="1" applyFill="1" applyBorder="1" applyAlignment="1">
      <alignment/>
    </xf>
    <xf numFmtId="0" fontId="6" fillId="4" borderId="9" xfId="0" applyFont="1" applyFill="1" applyBorder="1" applyAlignment="1">
      <alignment/>
    </xf>
    <xf numFmtId="0" fontId="6" fillId="4" borderId="34" xfId="0" applyFont="1" applyFill="1" applyBorder="1" applyAlignment="1">
      <alignment/>
    </xf>
    <xf numFmtId="0" fontId="14" fillId="4" borderId="22" xfId="0" applyFont="1" applyFill="1" applyBorder="1" applyAlignment="1">
      <alignment/>
    </xf>
    <xf numFmtId="0" fontId="14" fillId="4" borderId="8" xfId="0" applyFont="1" applyFill="1" applyBorder="1" applyAlignment="1">
      <alignment/>
    </xf>
    <xf numFmtId="0" fontId="14" fillId="4" borderId="34" xfId="0" applyFont="1" applyFill="1" applyBorder="1" applyAlignment="1">
      <alignment/>
    </xf>
    <xf numFmtId="0" fontId="6" fillId="7" borderId="22" xfId="0" applyFont="1" applyFill="1" applyBorder="1" applyAlignment="1">
      <alignment horizontal="left"/>
    </xf>
    <xf numFmtId="0" fontId="6" fillId="7" borderId="8" xfId="0" applyFont="1" applyFill="1" applyBorder="1" applyAlignment="1">
      <alignment horizontal="left"/>
    </xf>
    <xf numFmtId="0" fontId="6" fillId="7" borderId="9" xfId="0" applyFont="1" applyFill="1" applyBorder="1" applyAlignment="1">
      <alignment horizontal="left"/>
    </xf>
    <xf numFmtId="0" fontId="6" fillId="6" borderId="22" xfId="0" applyFont="1" applyFill="1" applyBorder="1" applyAlignment="1">
      <alignment horizontal="left"/>
    </xf>
    <xf numFmtId="0" fontId="6" fillId="6" borderId="8" xfId="0" applyFont="1" applyFill="1" applyBorder="1" applyAlignment="1">
      <alignment horizontal="left"/>
    </xf>
    <xf numFmtId="0" fontId="6" fillId="6" borderId="9" xfId="0" applyFont="1" applyFill="1" applyBorder="1" applyAlignment="1">
      <alignment horizontal="left"/>
    </xf>
    <xf numFmtId="0" fontId="13" fillId="8" borderId="22" xfId="0" applyFont="1" applyFill="1" applyBorder="1" applyAlignment="1">
      <alignment horizontal="left"/>
    </xf>
    <xf numFmtId="0" fontId="13" fillId="8" borderId="8" xfId="0" applyFont="1" applyFill="1" applyBorder="1" applyAlignment="1">
      <alignment horizontal="left"/>
    </xf>
    <xf numFmtId="0" fontId="13" fillId="8" borderId="9" xfId="0" applyFont="1" applyFill="1" applyBorder="1" applyAlignment="1">
      <alignment horizontal="lef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0475"/>
          <c:y val="0"/>
          <c:w val="0.99525"/>
          <c:h val="1"/>
        </c:manualLayout>
      </c:layout>
      <c:bar3DChart>
        <c:barDir val="col"/>
        <c:grouping val="stacked"/>
        <c:varyColors val="1"/>
        <c:ser>
          <c:idx val="0"/>
          <c:order val="0"/>
          <c:tx>
            <c:strRef>
              <c:f>Tabelle1!$D$3</c:f>
              <c:strCache>
                <c:ptCount val="1"/>
                <c:pt idx="0">
                  <c:v>km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Tabelle1!$C$4:$C$15</c:f>
              <c:strCache/>
            </c:strRef>
          </c:cat>
          <c:val>
            <c:numRef>
              <c:f>Tabelle1!$D$4:$D$15</c:f>
              <c:numCache/>
            </c:numRef>
          </c:val>
          <c:shape val="box"/>
        </c:ser>
        <c:overlap val="100"/>
        <c:gapDepth val="0"/>
        <c:shape val="box"/>
        <c:axId val="49084250"/>
        <c:axId val="39105067"/>
      </c:bar3DChart>
      <c:catAx>
        <c:axId val="490842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9105067"/>
        <c:crosses val="autoZero"/>
        <c:auto val="1"/>
        <c:lblOffset val="100"/>
        <c:noMultiLvlLbl val="0"/>
      </c:catAx>
      <c:valAx>
        <c:axId val="391050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49084250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floor>
      <c:thickness val="0"/>
    </c:floor>
    <c:sideWall>
      <c:spPr>
        <a:solidFill>
          <a:srgbClr val="C0C0C0"/>
        </a:solidFill>
        <a:ln w="3175">
          <a:noFill/>
        </a:ln>
      </c:spPr>
      <c:thickness val="0"/>
    </c:sideWall>
    <c:backWall>
      <c:spPr>
        <a:solidFill>
          <a:srgbClr val="C0C0C0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1</xdr:row>
      <xdr:rowOff>57150</xdr:rowOff>
    </xdr:from>
    <xdr:to>
      <xdr:col>10</xdr:col>
      <xdr:colOff>819150</xdr:colOff>
      <xdr:row>14</xdr:row>
      <xdr:rowOff>133350</xdr:rowOff>
    </xdr:to>
    <xdr:graphicFrame>
      <xdr:nvGraphicFramePr>
        <xdr:cNvPr id="1" name="Chart 1"/>
        <xdr:cNvGraphicFramePr/>
      </xdr:nvGraphicFramePr>
      <xdr:xfrm>
        <a:off x="3143250" y="485775"/>
        <a:ext cx="2571750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58"/>
  <sheetViews>
    <sheetView tabSelected="1" zoomScale="80" zoomScaleNormal="80" workbookViewId="0" topLeftCell="C1">
      <pane ySplit="18" topLeftCell="BM19" activePane="bottomLeft" state="frozen"/>
      <selection pane="topLeft" activeCell="C1" sqref="C1"/>
      <selection pane="bottomLeft" activeCell="D30" sqref="D30:H30"/>
    </sheetView>
  </sheetViews>
  <sheetFormatPr defaultColWidth="11.421875" defaultRowHeight="12.75"/>
  <cols>
    <col min="1" max="1" width="0.13671875" style="0" hidden="1" customWidth="1"/>
    <col min="2" max="2" width="2.28125" style="0" hidden="1" customWidth="1"/>
    <col min="4" max="4" width="7.8515625" style="0" customWidth="1"/>
    <col min="5" max="5" width="5.7109375" style="0" customWidth="1"/>
    <col min="7" max="7" width="9.57421875" style="0" customWidth="1"/>
    <col min="8" max="8" width="10.421875" style="0" customWidth="1"/>
    <col min="9" max="9" width="8.140625" style="0" customWidth="1"/>
    <col min="10" max="10" width="8.8515625" style="0" customWidth="1"/>
    <col min="11" max="11" width="13.140625" style="0" customWidth="1"/>
    <col min="12" max="12" width="6.8515625" style="0" customWidth="1"/>
    <col min="13" max="13" width="7.28125" style="0" customWidth="1"/>
    <col min="14" max="14" width="7.421875" style="0" customWidth="1"/>
    <col min="15" max="15" width="7.140625" style="0" customWidth="1"/>
    <col min="16" max="16" width="13.00390625" style="0" customWidth="1"/>
    <col min="17" max="17" width="10.28125" style="0" customWidth="1"/>
    <col min="18" max="18" width="11.8515625" style="0" customWidth="1"/>
    <col min="19" max="19" width="9.8515625" style="0" customWidth="1"/>
    <col min="20" max="20" width="15.57421875" style="0" customWidth="1"/>
  </cols>
  <sheetData>
    <row r="1" spans="1:20" s="1" customFormat="1" ht="33.75" customHeight="1">
      <c r="A1" s="12" t="s">
        <v>24</v>
      </c>
      <c r="B1" s="12" t="s">
        <v>23</v>
      </c>
      <c r="C1" s="130" t="s">
        <v>46</v>
      </c>
      <c r="D1" s="114"/>
      <c r="E1" s="115"/>
      <c r="F1" s="115"/>
      <c r="G1" s="115"/>
      <c r="H1" s="115"/>
      <c r="I1" s="116"/>
      <c r="J1" s="117"/>
      <c r="K1" s="118"/>
      <c r="L1" s="118"/>
      <c r="M1" s="126"/>
      <c r="N1" s="127"/>
      <c r="O1" s="127"/>
      <c r="P1" s="128"/>
      <c r="Q1" s="128"/>
      <c r="R1" s="128"/>
      <c r="S1" s="128"/>
      <c r="T1" s="129"/>
    </row>
    <row r="2" spans="3:20" s="1" customFormat="1" ht="23.25">
      <c r="C2" s="63"/>
      <c r="D2" s="132" t="s">
        <v>37</v>
      </c>
      <c r="E2" s="64"/>
      <c r="F2" s="65"/>
      <c r="G2" s="65"/>
      <c r="H2" s="66"/>
      <c r="I2" s="54"/>
      <c r="J2" s="55"/>
      <c r="K2" s="55"/>
      <c r="L2" s="5"/>
      <c r="M2" s="133" t="s">
        <v>36</v>
      </c>
      <c r="N2" s="107"/>
      <c r="O2" s="107"/>
      <c r="P2" s="108"/>
      <c r="Q2" s="7"/>
      <c r="R2" s="7"/>
      <c r="S2" s="7"/>
      <c r="T2" s="9"/>
    </row>
    <row r="3" spans="3:25" s="1" customFormat="1" ht="12.75">
      <c r="C3" s="131" t="s">
        <v>23</v>
      </c>
      <c r="D3" s="86" t="s">
        <v>39</v>
      </c>
      <c r="E3" s="87" t="s">
        <v>1</v>
      </c>
      <c r="F3" s="88" t="s">
        <v>2</v>
      </c>
      <c r="G3" s="88" t="s">
        <v>3</v>
      </c>
      <c r="H3" s="56"/>
      <c r="I3" s="56"/>
      <c r="J3" s="57"/>
      <c r="K3" s="58"/>
      <c r="L3" s="85" t="s">
        <v>26</v>
      </c>
      <c r="M3" s="158" t="s">
        <v>27</v>
      </c>
      <c r="N3" s="159"/>
      <c r="O3" s="160"/>
      <c r="P3" s="85" t="s">
        <v>40</v>
      </c>
      <c r="Q3" s="85" t="s">
        <v>41</v>
      </c>
      <c r="R3" s="85" t="s">
        <v>28</v>
      </c>
      <c r="S3" s="85" t="s">
        <v>29</v>
      </c>
      <c r="T3" s="85" t="s">
        <v>30</v>
      </c>
      <c r="U3" s="2"/>
      <c r="V3" s="2"/>
      <c r="W3" s="2"/>
      <c r="X3" s="2"/>
      <c r="Y3" s="3"/>
    </row>
    <row r="4" spans="3:25" s="1" customFormat="1" ht="12.75">
      <c r="C4" s="89" t="s">
        <v>4</v>
      </c>
      <c r="D4" s="90">
        <f>SUMIF(B18:B548,"=1",I18:I548)</f>
        <v>285.40999999999997</v>
      </c>
      <c r="E4" s="91">
        <f>COUNTIF(A18:A548,1)</f>
        <v>22</v>
      </c>
      <c r="F4" s="98">
        <f>SUMIF(B18:B548,"=1",J18:J548)</f>
        <v>1.1191319444444445</v>
      </c>
      <c r="G4" s="92">
        <f aca="true" t="shared" si="0" ref="G4:G15">IF(D4=0,0,F4/D4)</f>
        <v>0.0039211378173310135</v>
      </c>
      <c r="H4" s="59"/>
      <c r="I4" s="59"/>
      <c r="J4" s="57"/>
      <c r="K4" s="58"/>
      <c r="L4" s="81">
        <v>0</v>
      </c>
      <c r="M4" s="152" t="s">
        <v>44</v>
      </c>
      <c r="N4" s="153"/>
      <c r="O4" s="154"/>
      <c r="P4" s="110">
        <v>20</v>
      </c>
      <c r="Q4" s="121">
        <f>SUMIF(L9:L541,"=0",I9:I541)</f>
        <v>0</v>
      </c>
      <c r="R4" s="110">
        <v>10000</v>
      </c>
      <c r="S4" s="110">
        <f>R4-Q4-P4</f>
        <v>9980</v>
      </c>
      <c r="T4" s="110">
        <f>IF(S4=0,0,(100/R4*S4-100)*-1)</f>
        <v>0.20000000000000284</v>
      </c>
      <c r="U4" s="4"/>
      <c r="V4" s="4"/>
      <c r="W4" s="4"/>
      <c r="X4" s="4"/>
      <c r="Y4" s="3"/>
    </row>
    <row r="5" spans="3:25" s="1" customFormat="1" ht="12.75">
      <c r="C5" s="93" t="s">
        <v>5</v>
      </c>
      <c r="D5" s="94">
        <f>SUMIF(B18:B548,"=2",I18:I548)</f>
        <v>309.65999999999997</v>
      </c>
      <c r="E5" s="95">
        <f>COUNTIF(A18:A548,2)</f>
        <v>24</v>
      </c>
      <c r="F5" s="96">
        <f>SUMIF(B18:B548,"=2",J18:J548)</f>
        <v>1.1839699074074075</v>
      </c>
      <c r="G5" s="97">
        <f t="shared" si="0"/>
        <v>0.0038234512284680217</v>
      </c>
      <c r="H5" s="59"/>
      <c r="I5" s="59"/>
      <c r="J5" s="57"/>
      <c r="K5" s="58"/>
      <c r="L5" s="77">
        <v>1</v>
      </c>
      <c r="M5" s="78" t="s">
        <v>31</v>
      </c>
      <c r="N5" s="79"/>
      <c r="O5" s="80"/>
      <c r="P5" s="109">
        <v>827</v>
      </c>
      <c r="Q5" s="120">
        <f>SUMIF(L19:L551,"=1",I19:I551)</f>
        <v>0</v>
      </c>
      <c r="R5" s="109">
        <v>1000</v>
      </c>
      <c r="S5" s="109">
        <f>R5-Q5-P5</f>
        <v>173</v>
      </c>
      <c r="T5" s="109">
        <f>IF(S5=0,0,(100/R5*S5-100)*-1)</f>
        <v>82.7</v>
      </c>
      <c r="U5" s="4"/>
      <c r="V5" s="4"/>
      <c r="W5" s="4"/>
      <c r="X5" s="4"/>
      <c r="Y5" s="3"/>
    </row>
    <row r="6" spans="3:25" s="1" customFormat="1" ht="12.75">
      <c r="C6" s="89" t="s">
        <v>6</v>
      </c>
      <c r="D6" s="90">
        <f>SUMIF(B18:B548,"=3",I18:I548)</f>
        <v>296.40999999999997</v>
      </c>
      <c r="E6" s="91">
        <f>COUNTIF(A18:A548,3)</f>
        <v>24</v>
      </c>
      <c r="F6" s="98">
        <f>SUMIF(B18:B548,"=3",J18:J548)</f>
        <v>1.1241319444444442</v>
      </c>
      <c r="G6" s="92">
        <f t="shared" si="0"/>
        <v>0.003792489944483804</v>
      </c>
      <c r="H6" s="59"/>
      <c r="I6" s="59"/>
      <c r="J6" s="57"/>
      <c r="K6" s="58"/>
      <c r="L6" s="81">
        <v>2</v>
      </c>
      <c r="M6" s="82" t="s">
        <v>32</v>
      </c>
      <c r="N6" s="83"/>
      <c r="O6" s="84"/>
      <c r="P6" s="110">
        <v>1615</v>
      </c>
      <c r="Q6" s="121">
        <f>SUMIF(L19:L551,"=2",I19:I551)</f>
        <v>0</v>
      </c>
      <c r="R6" s="110">
        <v>1000</v>
      </c>
      <c r="S6" s="110">
        <f aca="true" t="shared" si="1" ref="S6:S12">R6-Q6-P6</f>
        <v>-615</v>
      </c>
      <c r="T6" s="110">
        <f>IF(S6=0,0,(100/R6*S6-100)*-1)</f>
        <v>161.5</v>
      </c>
      <c r="U6" s="4"/>
      <c r="V6" s="4"/>
      <c r="W6" s="4"/>
      <c r="X6" s="4"/>
      <c r="Y6" s="3"/>
    </row>
    <row r="7" spans="3:25" s="1" customFormat="1" ht="12.75">
      <c r="C7" s="93" t="s">
        <v>7</v>
      </c>
      <c r="D7" s="94">
        <f>SUMIF(B18:B548,"=4",I18:I548)</f>
        <v>325.5450000000001</v>
      </c>
      <c r="E7" s="99">
        <f>COUNTIF(A18:A548,4)</f>
        <v>21</v>
      </c>
      <c r="F7" s="96">
        <f>SUMIF(B18:B548,"=4",J18:J548)</f>
        <v>1.2267824074074074</v>
      </c>
      <c r="G7" s="97">
        <f t="shared" si="0"/>
        <v>0.003768395789852116</v>
      </c>
      <c r="H7" s="59"/>
      <c r="I7" s="59"/>
      <c r="J7" s="57"/>
      <c r="K7" s="58"/>
      <c r="L7" s="77">
        <v>3</v>
      </c>
      <c r="M7" s="78" t="s">
        <v>33</v>
      </c>
      <c r="N7" s="79"/>
      <c r="O7" s="80"/>
      <c r="P7" s="109">
        <v>1618</v>
      </c>
      <c r="Q7" s="120">
        <f>SUMIF(L19:L551,"=3",I19:I551)</f>
        <v>230.80999999999997</v>
      </c>
      <c r="R7" s="109">
        <v>1000</v>
      </c>
      <c r="S7" s="109">
        <f t="shared" si="1"/>
        <v>-848.81</v>
      </c>
      <c r="T7" s="109">
        <f aca="true" t="shared" si="2" ref="T7:T12">IF(S7=0,0,(100/R7*S7-100)*-1)</f>
        <v>184.881</v>
      </c>
      <c r="U7" s="4"/>
      <c r="V7" s="4"/>
      <c r="W7" s="4"/>
      <c r="X7" s="4"/>
      <c r="Y7" s="3"/>
    </row>
    <row r="8" spans="3:25" s="1" customFormat="1" ht="12.75">
      <c r="C8" s="89" t="s">
        <v>8</v>
      </c>
      <c r="D8" s="100">
        <f>SUMIF(B18:B548,"=5",I18:I548)</f>
        <v>275.17</v>
      </c>
      <c r="E8" s="101">
        <f>COUNTIF(A18:A548,5)</f>
        <v>25</v>
      </c>
      <c r="F8" s="98">
        <f>SUMIF(B18:B548,"=5",J18:J548)</f>
        <v>1.0058796296296297</v>
      </c>
      <c r="G8" s="92">
        <f t="shared" si="0"/>
        <v>0.003655484353779953</v>
      </c>
      <c r="H8" s="59"/>
      <c r="I8" s="59"/>
      <c r="J8" s="57"/>
      <c r="K8" s="58"/>
      <c r="L8" s="81">
        <v>4</v>
      </c>
      <c r="M8" s="82" t="s">
        <v>45</v>
      </c>
      <c r="N8" s="83"/>
      <c r="O8" s="84"/>
      <c r="P8" s="110">
        <v>1629</v>
      </c>
      <c r="Q8" s="121">
        <f>SUMIF(L19:L551,"=4",I19:I551)</f>
        <v>0</v>
      </c>
      <c r="R8" s="110">
        <v>1000</v>
      </c>
      <c r="S8" s="110">
        <f t="shared" si="1"/>
        <v>-629</v>
      </c>
      <c r="T8" s="110">
        <f t="shared" si="2"/>
        <v>162.9</v>
      </c>
      <c r="U8" s="4"/>
      <c r="V8" s="4"/>
      <c r="W8" s="4"/>
      <c r="X8" s="4"/>
      <c r="Y8" s="3"/>
    </row>
    <row r="9" spans="3:25" s="1" customFormat="1" ht="12.75">
      <c r="C9" s="93" t="s">
        <v>9</v>
      </c>
      <c r="D9" s="102">
        <f>SUMIF(B18:B548,"=6",I18:I548)</f>
        <v>254.89999999999998</v>
      </c>
      <c r="E9" s="103">
        <f>COUNTIF(A18:A548,6)</f>
        <v>29</v>
      </c>
      <c r="F9" s="104">
        <f>SUMIF(B18:B548,"=6",J18:J548)</f>
        <v>0.8463657407407407</v>
      </c>
      <c r="G9" s="97">
        <f t="shared" si="0"/>
        <v>0.00332038344739404</v>
      </c>
      <c r="H9" s="59"/>
      <c r="I9" s="59"/>
      <c r="J9" s="57"/>
      <c r="K9" s="58"/>
      <c r="L9" s="77">
        <v>5</v>
      </c>
      <c r="M9" s="78" t="s">
        <v>34</v>
      </c>
      <c r="N9" s="79"/>
      <c r="O9" s="80"/>
      <c r="P9" s="109">
        <v>1575</v>
      </c>
      <c r="Q9" s="120">
        <f>SUMIF(L19:L551,"=5",I19:I551)</f>
        <v>207.94</v>
      </c>
      <c r="R9" s="109">
        <v>1000</v>
      </c>
      <c r="S9" s="109">
        <f t="shared" si="1"/>
        <v>-782.94</v>
      </c>
      <c r="T9" s="109">
        <f t="shared" si="2"/>
        <v>178.294</v>
      </c>
      <c r="U9" s="4"/>
      <c r="V9" s="4"/>
      <c r="W9" s="4"/>
      <c r="X9" s="4"/>
      <c r="Y9" s="3"/>
    </row>
    <row r="10" spans="3:25" s="1" customFormat="1" ht="12.75">
      <c r="C10" s="89" t="s">
        <v>10</v>
      </c>
      <c r="D10" s="100">
        <f>SUMIF(B18:B548,"=7",I18:I548)</f>
        <v>239.79000000000002</v>
      </c>
      <c r="E10" s="101">
        <f>COUNTIF(A18:A548,7)</f>
        <v>27</v>
      </c>
      <c r="F10" s="105">
        <f>SUMIF(B18:B548,"=7",J18:J548)</f>
        <v>0.8684259259259259</v>
      </c>
      <c r="G10" s="92">
        <f t="shared" si="0"/>
        <v>0.0036216102670083234</v>
      </c>
      <c r="H10" s="59"/>
      <c r="I10" s="59"/>
      <c r="J10" s="57"/>
      <c r="K10" s="58"/>
      <c r="L10" s="81">
        <v>6</v>
      </c>
      <c r="M10" s="82" t="s">
        <v>42</v>
      </c>
      <c r="N10" s="83"/>
      <c r="O10" s="84"/>
      <c r="P10" s="110">
        <v>277.8</v>
      </c>
      <c r="Q10" s="121">
        <f>SUMIF(L19:L551,"=6",I19:I551)</f>
        <v>500.2300000000003</v>
      </c>
      <c r="R10" s="110">
        <v>1000</v>
      </c>
      <c r="S10" s="110">
        <f t="shared" si="1"/>
        <v>221.9699999999997</v>
      </c>
      <c r="T10" s="110">
        <f t="shared" si="2"/>
        <v>77.80300000000003</v>
      </c>
      <c r="U10" s="4"/>
      <c r="V10" s="4"/>
      <c r="W10" s="4"/>
      <c r="X10" s="4"/>
      <c r="Y10" s="3"/>
    </row>
    <row r="11" spans="3:25" s="1" customFormat="1" ht="12.75">
      <c r="C11" s="93" t="s">
        <v>11</v>
      </c>
      <c r="D11" s="102">
        <f>SUMIF(B18:B548,"=8",I18:I548)</f>
        <v>269.10999999999996</v>
      </c>
      <c r="E11" s="103">
        <f>COUNTIF(A18:A548,8)</f>
        <v>23</v>
      </c>
      <c r="F11" s="104">
        <f>SUMIF(B18:B548,"=8",J18:J548)</f>
        <v>1.0515162037037036</v>
      </c>
      <c r="G11" s="97">
        <f t="shared" si="0"/>
        <v>0.003907384354738597</v>
      </c>
      <c r="H11" s="59"/>
      <c r="I11" s="59"/>
      <c r="J11" s="57"/>
      <c r="K11" s="58"/>
      <c r="L11" s="77">
        <v>7</v>
      </c>
      <c r="M11" s="78" t="s">
        <v>43</v>
      </c>
      <c r="N11" s="79"/>
      <c r="O11" s="80"/>
      <c r="P11" s="109">
        <v>1046.9</v>
      </c>
      <c r="Q11" s="120">
        <f>SUMIF(L19:L551,"=7",I19:I551)</f>
        <v>215.48999999999998</v>
      </c>
      <c r="R11" s="109">
        <v>1000</v>
      </c>
      <c r="S11" s="109">
        <f t="shared" si="1"/>
        <v>-262.3900000000001</v>
      </c>
      <c r="T11" s="109">
        <f t="shared" si="2"/>
        <v>126.239</v>
      </c>
      <c r="U11" s="4"/>
      <c r="V11" s="4"/>
      <c r="W11" s="4"/>
      <c r="X11" s="4"/>
      <c r="Y11" s="3"/>
    </row>
    <row r="12" spans="3:25" s="1" customFormat="1" ht="12.75">
      <c r="C12" s="89" t="s">
        <v>12</v>
      </c>
      <c r="D12" s="100">
        <f>SUMIF(B18:B548,"=9",I18:I548)</f>
        <v>331.74000000000007</v>
      </c>
      <c r="E12" s="101">
        <f>COUNTIF(A18:A548,9)</f>
        <v>24</v>
      </c>
      <c r="F12" s="105">
        <f>SUMIF(B18:B548,"=9",J18:J548)</f>
        <v>1.2860532407407406</v>
      </c>
      <c r="G12" s="92">
        <f t="shared" si="0"/>
        <v>0.003876690301865136</v>
      </c>
      <c r="H12" s="59"/>
      <c r="I12" s="59"/>
      <c r="J12" s="57"/>
      <c r="K12" s="58"/>
      <c r="L12" s="81">
        <v>8</v>
      </c>
      <c r="M12" s="152" t="s">
        <v>89</v>
      </c>
      <c r="N12" s="153"/>
      <c r="O12" s="154"/>
      <c r="P12" s="110">
        <v>0</v>
      </c>
      <c r="Q12" s="121">
        <f>SUMIF(L17:L549,"=8",I17:I549)</f>
        <v>964.235</v>
      </c>
      <c r="R12" s="110">
        <v>1000</v>
      </c>
      <c r="S12" s="110">
        <f t="shared" si="1"/>
        <v>35.764999999999986</v>
      </c>
      <c r="T12" s="110">
        <f t="shared" si="2"/>
        <v>96.4235</v>
      </c>
      <c r="U12" s="4"/>
      <c r="V12" s="4"/>
      <c r="W12" s="4"/>
      <c r="X12" s="4"/>
      <c r="Y12" s="3"/>
    </row>
    <row r="13" spans="3:25" s="1" customFormat="1" ht="12.75">
      <c r="C13" s="93" t="s">
        <v>13</v>
      </c>
      <c r="D13" s="102">
        <f>SUMIF(B18:B548,"=10",I18:I548)</f>
        <v>334.22</v>
      </c>
      <c r="E13" s="103">
        <f>COUNTIF(A18:A548,10)</f>
        <v>24</v>
      </c>
      <c r="F13" s="104">
        <f>SUMIF(B18:B548,"=10",J18:J548)</f>
        <v>1.2916319444444444</v>
      </c>
      <c r="G13" s="97">
        <f t="shared" si="0"/>
        <v>0.003864615954893317</v>
      </c>
      <c r="H13" s="59"/>
      <c r="I13" s="59"/>
      <c r="J13" s="57"/>
      <c r="K13" s="58"/>
      <c r="L13" s="77">
        <v>9</v>
      </c>
      <c r="M13" s="155" t="s">
        <v>96</v>
      </c>
      <c r="N13" s="156"/>
      <c r="O13" s="157"/>
      <c r="P13" s="109">
        <v>0</v>
      </c>
      <c r="Q13" s="120">
        <f>SUMIF(L17:L549,"=9",I17:I549)</f>
        <v>898.3400000000001</v>
      </c>
      <c r="R13" s="109">
        <v>1000</v>
      </c>
      <c r="S13" s="109">
        <f>R13-Q13-P13</f>
        <v>101.65999999999985</v>
      </c>
      <c r="T13" s="109">
        <f>IF(S13=0,0,(100/R13*S13-100)*-1)</f>
        <v>89.83400000000002</v>
      </c>
      <c r="U13" s="4"/>
      <c r="V13" s="4"/>
      <c r="W13" s="4"/>
      <c r="X13" s="4"/>
      <c r="Y13" s="3"/>
    </row>
    <row r="14" spans="3:20" s="1" customFormat="1" ht="12.75">
      <c r="C14" s="89" t="s">
        <v>14</v>
      </c>
      <c r="D14" s="90">
        <f>SUMIF(B18:B548,"=11",I18:I548)</f>
        <v>303.0900000000001</v>
      </c>
      <c r="E14" s="106">
        <f>COUNTIF(A18:A548,11)</f>
        <v>29</v>
      </c>
      <c r="F14" s="98">
        <f>SUMIF(B18:B548,"=11",J18:J548)</f>
        <v>1.1462615740740743</v>
      </c>
      <c r="G14" s="92">
        <f t="shared" si="0"/>
        <v>0.0037819181565676</v>
      </c>
      <c r="H14" s="59"/>
      <c r="I14" s="59"/>
      <c r="J14" s="57"/>
      <c r="K14" s="58"/>
      <c r="L14" s="81">
        <v>10</v>
      </c>
      <c r="M14" s="152" t="s">
        <v>158</v>
      </c>
      <c r="N14" s="153"/>
      <c r="O14" s="154"/>
      <c r="P14" s="110">
        <v>0</v>
      </c>
      <c r="Q14" s="122">
        <f>SUMIF(L27:L559,"=10",I27:I559)</f>
        <v>430.36500000000007</v>
      </c>
      <c r="R14" s="111">
        <v>1000</v>
      </c>
      <c r="S14" s="111">
        <f>R14-Q14-P14</f>
        <v>569.635</v>
      </c>
      <c r="T14" s="110">
        <f>IF(S14=0,0,(100/R14*S14-100)*-1)</f>
        <v>43.0365</v>
      </c>
    </row>
    <row r="15" spans="3:20" s="1" customFormat="1" ht="12.75">
      <c r="C15" s="93" t="s">
        <v>15</v>
      </c>
      <c r="D15" s="94">
        <f>SUMIF(B18:B556,"=12",I18:I556)</f>
        <v>222.36499999999992</v>
      </c>
      <c r="E15" s="95">
        <f>COUNTIF(A18:A556,12)</f>
        <v>23</v>
      </c>
      <c r="F15" s="96">
        <f>SUMIF(B18:B556,"=12",J18:J556)</f>
        <v>0.8400810185185188</v>
      </c>
      <c r="G15" s="97">
        <f t="shared" si="0"/>
        <v>0.0037779372586446568</v>
      </c>
      <c r="H15" s="60"/>
      <c r="I15" s="60"/>
      <c r="J15" s="61"/>
      <c r="K15" s="62"/>
      <c r="L15" s="77">
        <v>11</v>
      </c>
      <c r="M15" s="155" t="s">
        <v>35</v>
      </c>
      <c r="N15" s="156"/>
      <c r="O15" s="157"/>
      <c r="P15" s="109">
        <v>0</v>
      </c>
      <c r="Q15" s="120">
        <f>SUMIF(L19:L551,"=11",I19:I551)</f>
        <v>0</v>
      </c>
      <c r="R15" s="109">
        <v>0</v>
      </c>
      <c r="S15" s="109">
        <f>R15-Q15-P15</f>
        <v>0</v>
      </c>
      <c r="T15" s="109">
        <f>IF(S15=0,0,(100/R15*S15-100)*-1)</f>
        <v>0</v>
      </c>
    </row>
    <row r="16" spans="3:20" s="1" customFormat="1" ht="15.75">
      <c r="C16" s="11" t="s">
        <v>38</v>
      </c>
      <c r="D16" s="70">
        <f>SUM(D4:D15)</f>
        <v>3447.4100000000008</v>
      </c>
      <c r="E16" s="71">
        <f>SUM(E4:E15)</f>
        <v>295</v>
      </c>
      <c r="F16" s="72">
        <f>SUM(F4:F15)</f>
        <v>12.99023148148148</v>
      </c>
      <c r="G16" s="73">
        <f>IF(D16=0,0,F16/D16)</f>
        <v>0.0037681133028799815</v>
      </c>
      <c r="H16" s="74">
        <f>IF(D16=0,0,D16/E16)</f>
        <v>11.686135593220342</v>
      </c>
      <c r="I16" s="75" t="s">
        <v>16</v>
      </c>
      <c r="J16" s="61"/>
      <c r="K16" s="76"/>
      <c r="L16" s="5"/>
      <c r="M16" s="5"/>
      <c r="N16" s="5"/>
      <c r="O16" s="6"/>
      <c r="P16" s="112"/>
      <c r="Q16" s="123">
        <f>SUM(Q4:Q15)</f>
        <v>3447.4100000000008</v>
      </c>
      <c r="R16" s="112"/>
      <c r="S16" s="112"/>
      <c r="T16" s="113"/>
    </row>
    <row r="17" spans="3:20" s="1" customFormat="1" ht="13.5" thickBot="1">
      <c r="C17" s="68"/>
      <c r="D17" s="69"/>
      <c r="E17" s="69"/>
      <c r="F17" s="69"/>
      <c r="G17" s="69"/>
      <c r="H17" s="69"/>
      <c r="I17" s="69"/>
      <c r="J17" s="69"/>
      <c r="K17" s="67"/>
      <c r="L17" s="8"/>
      <c r="M17" s="8"/>
      <c r="N17" s="8"/>
      <c r="O17" s="8"/>
      <c r="P17" s="8"/>
      <c r="Q17" s="8"/>
      <c r="R17" s="8"/>
      <c r="S17" s="8"/>
      <c r="T17" s="10"/>
    </row>
    <row r="18" spans="3:20" ht="12.75">
      <c r="C18" s="13" t="s">
        <v>17</v>
      </c>
      <c r="D18" s="14"/>
      <c r="E18" s="14"/>
      <c r="F18" s="14"/>
      <c r="G18" s="14"/>
      <c r="H18" s="14"/>
      <c r="I18" s="14"/>
      <c r="J18" s="14"/>
      <c r="K18" s="15"/>
      <c r="L18" s="15"/>
      <c r="M18" s="14"/>
      <c r="N18" s="14"/>
      <c r="O18" s="14"/>
      <c r="P18" s="14"/>
      <c r="Q18" s="14"/>
      <c r="R18" s="14"/>
      <c r="S18" s="14"/>
      <c r="T18" s="16"/>
    </row>
    <row r="19" spans="3:20" ht="12.75">
      <c r="C19" s="40">
        <v>53</v>
      </c>
      <c r="D19" s="41" t="s">
        <v>25</v>
      </c>
      <c r="E19" s="41"/>
      <c r="F19" s="41"/>
      <c r="G19" s="41"/>
      <c r="H19" s="42"/>
      <c r="I19" s="43" t="s">
        <v>0</v>
      </c>
      <c r="J19" s="44" t="s">
        <v>2</v>
      </c>
      <c r="K19" s="45" t="s">
        <v>3</v>
      </c>
      <c r="L19" s="45" t="s">
        <v>22</v>
      </c>
      <c r="M19" s="46" t="s">
        <v>18</v>
      </c>
      <c r="N19" s="46" t="s">
        <v>19</v>
      </c>
      <c r="O19" s="138" t="s">
        <v>20</v>
      </c>
      <c r="P19" s="149" t="s">
        <v>21</v>
      </c>
      <c r="Q19" s="150"/>
      <c r="R19" s="150"/>
      <c r="S19" s="150"/>
      <c r="T19" s="151"/>
    </row>
    <row r="20" spans="1:20" ht="12.75">
      <c r="A20">
        <f aca="true" t="shared" si="3" ref="A20:A26">IF(I20&gt;0,B20,0)</f>
        <v>0</v>
      </c>
      <c r="B20">
        <f aca="true" t="shared" si="4" ref="B20:B26">MONTH(C20)</f>
        <v>12</v>
      </c>
      <c r="C20" s="125">
        <f aca="true" t="shared" si="5" ref="C20:C25">(C21-1)</f>
        <v>39076</v>
      </c>
      <c r="D20" s="145"/>
      <c r="E20" s="146"/>
      <c r="F20" s="146"/>
      <c r="G20" s="146"/>
      <c r="H20" s="147"/>
      <c r="I20" s="20"/>
      <c r="J20" s="21"/>
      <c r="K20" s="53">
        <f aca="true" t="shared" si="6" ref="K20:K27">IF(I20=0,"",J20/I20)</f>
      </c>
      <c r="L20" s="119"/>
      <c r="M20" s="22"/>
      <c r="N20" s="22"/>
      <c r="O20" s="139"/>
      <c r="P20" s="145"/>
      <c r="Q20" s="146"/>
      <c r="R20" s="146"/>
      <c r="S20" s="146"/>
      <c r="T20" s="148"/>
    </row>
    <row r="21" spans="1:20" ht="12.75">
      <c r="A21">
        <f t="shared" si="3"/>
        <v>0</v>
      </c>
      <c r="B21">
        <f t="shared" si="4"/>
        <v>12</v>
      </c>
      <c r="C21" s="125">
        <f t="shared" si="5"/>
        <v>39077</v>
      </c>
      <c r="D21" s="145"/>
      <c r="E21" s="146"/>
      <c r="F21" s="146"/>
      <c r="G21" s="146"/>
      <c r="H21" s="147"/>
      <c r="I21" s="20"/>
      <c r="J21" s="21"/>
      <c r="K21" s="53">
        <f t="shared" si="6"/>
      </c>
      <c r="L21" s="119"/>
      <c r="M21" s="22"/>
      <c r="N21" s="22"/>
      <c r="O21" s="139"/>
      <c r="P21" s="145"/>
      <c r="Q21" s="146"/>
      <c r="R21" s="146"/>
      <c r="S21" s="146"/>
      <c r="T21" s="148"/>
    </row>
    <row r="22" spans="1:20" ht="12.75">
      <c r="A22">
        <f t="shared" si="3"/>
        <v>0</v>
      </c>
      <c r="B22">
        <f t="shared" si="4"/>
        <v>12</v>
      </c>
      <c r="C22" s="125">
        <f t="shared" si="5"/>
        <v>39078</v>
      </c>
      <c r="D22" s="145"/>
      <c r="E22" s="146"/>
      <c r="F22" s="146"/>
      <c r="G22" s="146"/>
      <c r="H22" s="147"/>
      <c r="I22" s="20"/>
      <c r="J22" s="21"/>
      <c r="K22" s="53">
        <f t="shared" si="6"/>
      </c>
      <c r="L22" s="119"/>
      <c r="M22" s="22"/>
      <c r="N22" s="22" t="s">
        <v>17</v>
      </c>
      <c r="O22" s="139"/>
      <c r="P22" s="145"/>
      <c r="Q22" s="146"/>
      <c r="R22" s="146"/>
      <c r="S22" s="146"/>
      <c r="T22" s="148"/>
    </row>
    <row r="23" spans="1:20" ht="12.75">
      <c r="A23">
        <f t="shared" si="3"/>
        <v>0</v>
      </c>
      <c r="B23">
        <f t="shared" si="4"/>
        <v>12</v>
      </c>
      <c r="C23" s="125">
        <f t="shared" si="5"/>
        <v>39079</v>
      </c>
      <c r="D23" s="145"/>
      <c r="E23" s="146"/>
      <c r="F23" s="146"/>
      <c r="G23" s="146"/>
      <c r="H23" s="147"/>
      <c r="I23" s="20"/>
      <c r="J23" s="21"/>
      <c r="K23" s="53">
        <f t="shared" si="6"/>
      </c>
      <c r="L23" s="119"/>
      <c r="M23" s="22"/>
      <c r="N23" s="22" t="s">
        <v>17</v>
      </c>
      <c r="O23" s="139"/>
      <c r="P23" s="145"/>
      <c r="Q23" s="146"/>
      <c r="R23" s="146"/>
      <c r="S23" s="146"/>
      <c r="T23" s="148"/>
    </row>
    <row r="24" spans="1:20" ht="12.75">
      <c r="A24">
        <f t="shared" si="3"/>
        <v>0</v>
      </c>
      <c r="B24">
        <f t="shared" si="4"/>
        <v>12</v>
      </c>
      <c r="C24" s="125">
        <f t="shared" si="5"/>
        <v>39080</v>
      </c>
      <c r="D24" s="145"/>
      <c r="E24" s="146"/>
      <c r="F24" s="146"/>
      <c r="G24" s="146"/>
      <c r="H24" s="147"/>
      <c r="I24" s="20"/>
      <c r="J24" s="21"/>
      <c r="K24" s="53">
        <f t="shared" si="6"/>
      </c>
      <c r="L24" s="119"/>
      <c r="M24" s="22"/>
      <c r="N24" s="22"/>
      <c r="O24" s="139"/>
      <c r="P24" s="145"/>
      <c r="Q24" s="146"/>
      <c r="R24" s="146"/>
      <c r="S24" s="146"/>
      <c r="T24" s="148"/>
    </row>
    <row r="25" spans="1:20" ht="12.75">
      <c r="A25">
        <f t="shared" si="3"/>
        <v>0</v>
      </c>
      <c r="B25">
        <f t="shared" si="4"/>
        <v>12</v>
      </c>
      <c r="C25" s="125">
        <f t="shared" si="5"/>
        <v>39081</v>
      </c>
      <c r="D25" s="145"/>
      <c r="E25" s="146"/>
      <c r="F25" s="146"/>
      <c r="G25" s="146"/>
      <c r="H25" s="147"/>
      <c r="I25" s="20"/>
      <c r="J25" s="21"/>
      <c r="K25" s="53">
        <f t="shared" si="6"/>
      </c>
      <c r="L25" s="119"/>
      <c r="M25" s="22"/>
      <c r="N25" s="22"/>
      <c r="O25" s="139"/>
      <c r="P25" s="145"/>
      <c r="Q25" s="146"/>
      <c r="R25" s="146"/>
      <c r="S25" s="146"/>
      <c r="T25" s="148"/>
    </row>
    <row r="26" spans="1:20" ht="12.75">
      <c r="A26">
        <f t="shared" si="3"/>
        <v>0</v>
      </c>
      <c r="B26">
        <f t="shared" si="4"/>
        <v>12</v>
      </c>
      <c r="C26" s="125">
        <f>(C30-1)</f>
        <v>39082</v>
      </c>
      <c r="D26" s="145"/>
      <c r="E26" s="146"/>
      <c r="F26" s="146"/>
      <c r="G26" s="146"/>
      <c r="H26" s="147"/>
      <c r="I26" s="20"/>
      <c r="J26" s="21"/>
      <c r="K26" s="53">
        <f t="shared" si="6"/>
      </c>
      <c r="L26" s="119"/>
      <c r="M26" s="22"/>
      <c r="N26" s="22"/>
      <c r="O26" s="139"/>
      <c r="P26" s="145"/>
      <c r="Q26" s="146"/>
      <c r="R26" s="146"/>
      <c r="S26" s="146"/>
      <c r="T26" s="148"/>
    </row>
    <row r="27" spans="3:20" ht="12.75">
      <c r="C27" s="23"/>
      <c r="D27" s="24"/>
      <c r="E27" s="24"/>
      <c r="F27" s="24"/>
      <c r="G27" s="24"/>
      <c r="H27" s="24"/>
      <c r="I27" s="135">
        <f>SUM(I20:I26)</f>
        <v>0</v>
      </c>
      <c r="J27" s="136">
        <f>SUM(J20:J26)</f>
        <v>0</v>
      </c>
      <c r="K27" s="137">
        <f t="shared" si="6"/>
      </c>
      <c r="L27" s="134"/>
      <c r="M27" s="124">
        <f>IF(SUM(M20:M26)=0,"",(AVERAGE(M20:M26)))</f>
      </c>
      <c r="N27" s="124">
        <f>IF(SUM(N20:N26)=0,"",(AVERAGE(N20:N26)))</f>
      </c>
      <c r="O27" s="124">
        <f>IF(SUM(O20:O26)=0,"",(AVERAGE(O20:O26)))</f>
      </c>
      <c r="P27" s="26"/>
      <c r="Q27" s="26"/>
      <c r="R27" s="26"/>
      <c r="S27" s="26"/>
      <c r="T27" s="27"/>
    </row>
    <row r="28" spans="3:20" ht="12.75">
      <c r="C28" s="28"/>
      <c r="D28" s="26"/>
      <c r="E28" s="26"/>
      <c r="F28" s="26"/>
      <c r="G28" s="26"/>
      <c r="H28" s="26"/>
      <c r="I28" s="29"/>
      <c r="J28" s="30"/>
      <c r="K28" s="25"/>
      <c r="L28" s="25"/>
      <c r="M28" s="31"/>
      <c r="N28" s="31"/>
      <c r="O28" s="140"/>
      <c r="P28" s="26"/>
      <c r="Q28" s="26"/>
      <c r="R28" s="26"/>
      <c r="S28" s="26"/>
      <c r="T28" s="27"/>
    </row>
    <row r="29" spans="3:20" ht="12.75">
      <c r="C29" s="48">
        <v>1</v>
      </c>
      <c r="D29" s="41" t="s">
        <v>25</v>
      </c>
      <c r="E29" s="41"/>
      <c r="F29" s="41"/>
      <c r="G29" s="41"/>
      <c r="H29" s="42"/>
      <c r="I29" s="43" t="s">
        <v>0</v>
      </c>
      <c r="J29" s="44" t="s">
        <v>2</v>
      </c>
      <c r="K29" s="45" t="s">
        <v>3</v>
      </c>
      <c r="L29" s="45" t="s">
        <v>22</v>
      </c>
      <c r="M29" s="46" t="s">
        <v>18</v>
      </c>
      <c r="N29" s="46" t="s">
        <v>19</v>
      </c>
      <c r="O29" s="138" t="s">
        <v>20</v>
      </c>
      <c r="P29" s="149" t="s">
        <v>21</v>
      </c>
      <c r="Q29" s="150"/>
      <c r="R29" s="150"/>
      <c r="S29" s="150"/>
      <c r="T29" s="151"/>
    </row>
    <row r="30" spans="1:20" ht="12.75">
      <c r="A30">
        <f aca="true" t="shared" si="7" ref="A30:A36">IF(I30&gt;0,B30,0)</f>
        <v>0</v>
      </c>
      <c r="B30">
        <f aca="true" t="shared" si="8" ref="B30:B36">MONTH(C30)</f>
        <v>1</v>
      </c>
      <c r="C30" s="19">
        <v>39083</v>
      </c>
      <c r="D30" s="145"/>
      <c r="E30" s="146"/>
      <c r="F30" s="146"/>
      <c r="G30" s="146"/>
      <c r="H30" s="147"/>
      <c r="I30" s="20"/>
      <c r="J30" s="21"/>
      <c r="K30" s="53">
        <f aca="true" t="shared" si="9" ref="K30:K36">IF(I30=0,"",J30/I30)</f>
      </c>
      <c r="L30" s="119"/>
      <c r="M30" s="22"/>
      <c r="N30" s="22"/>
      <c r="O30" s="139"/>
      <c r="P30" s="145"/>
      <c r="Q30" s="146"/>
      <c r="R30" s="146"/>
      <c r="S30" s="146"/>
      <c r="T30" s="148"/>
    </row>
    <row r="31" spans="1:20" ht="12.75">
      <c r="A31">
        <f t="shared" si="7"/>
        <v>0</v>
      </c>
      <c r="B31">
        <f t="shared" si="8"/>
        <v>1</v>
      </c>
      <c r="C31" s="19">
        <f aca="true" t="shared" si="10" ref="C31:C36">(C30+1)</f>
        <v>39084</v>
      </c>
      <c r="D31" s="145"/>
      <c r="E31" s="146"/>
      <c r="F31" s="146"/>
      <c r="G31" s="146"/>
      <c r="H31" s="147"/>
      <c r="I31" s="32"/>
      <c r="J31" s="21"/>
      <c r="K31" s="53">
        <f t="shared" si="9"/>
      </c>
      <c r="L31" s="119"/>
      <c r="M31" s="22"/>
      <c r="N31" s="22"/>
      <c r="O31" s="139"/>
      <c r="P31" s="145"/>
      <c r="Q31" s="146"/>
      <c r="R31" s="146"/>
      <c r="S31" s="146"/>
      <c r="T31" s="148"/>
    </row>
    <row r="32" spans="1:20" ht="12.75">
      <c r="A32">
        <f t="shared" si="7"/>
        <v>1</v>
      </c>
      <c r="B32">
        <f t="shared" si="8"/>
        <v>1</v>
      </c>
      <c r="C32" s="19">
        <f t="shared" si="10"/>
        <v>39085</v>
      </c>
      <c r="D32" s="145" t="s">
        <v>47</v>
      </c>
      <c r="E32" s="146"/>
      <c r="F32" s="146"/>
      <c r="G32" s="146"/>
      <c r="H32" s="147"/>
      <c r="I32" s="20">
        <v>15</v>
      </c>
      <c r="J32" s="21">
        <v>0.057233796296296297</v>
      </c>
      <c r="K32" s="53">
        <f t="shared" si="9"/>
        <v>0.0038155864197530866</v>
      </c>
      <c r="L32" s="119">
        <v>6</v>
      </c>
      <c r="M32" s="22"/>
      <c r="N32" s="22" t="s">
        <v>17</v>
      </c>
      <c r="O32" s="139"/>
      <c r="P32" s="145" t="s">
        <v>48</v>
      </c>
      <c r="Q32" s="146"/>
      <c r="R32" s="146"/>
      <c r="S32" s="146"/>
      <c r="T32" s="148"/>
    </row>
    <row r="33" spans="1:20" ht="12.75">
      <c r="A33">
        <f t="shared" si="7"/>
        <v>1</v>
      </c>
      <c r="B33">
        <f t="shared" si="8"/>
        <v>1</v>
      </c>
      <c r="C33" s="19">
        <f t="shared" si="10"/>
        <v>39086</v>
      </c>
      <c r="D33" s="145" t="s">
        <v>49</v>
      </c>
      <c r="E33" s="146"/>
      <c r="F33" s="146"/>
      <c r="G33" s="146"/>
      <c r="H33" s="147"/>
      <c r="I33" s="32">
        <v>10</v>
      </c>
      <c r="J33" s="21">
        <v>0.03913194444444445</v>
      </c>
      <c r="K33" s="53">
        <f t="shared" si="9"/>
        <v>0.003913194444444445</v>
      </c>
      <c r="L33" s="119">
        <v>5</v>
      </c>
      <c r="M33" s="22"/>
      <c r="N33" s="22" t="s">
        <v>17</v>
      </c>
      <c r="O33" s="139"/>
      <c r="P33" s="145" t="s">
        <v>50</v>
      </c>
      <c r="Q33" s="146"/>
      <c r="R33" s="146"/>
      <c r="S33" s="146"/>
      <c r="T33" s="148"/>
    </row>
    <row r="34" spans="1:20" ht="12.75">
      <c r="A34">
        <f t="shared" si="7"/>
        <v>0</v>
      </c>
      <c r="B34">
        <f t="shared" si="8"/>
        <v>1</v>
      </c>
      <c r="C34" s="19">
        <f t="shared" si="10"/>
        <v>39087</v>
      </c>
      <c r="D34" s="145"/>
      <c r="E34" s="146"/>
      <c r="F34" s="146"/>
      <c r="G34" s="146"/>
      <c r="H34" s="147"/>
      <c r="I34" s="20"/>
      <c r="J34" s="21"/>
      <c r="K34" s="53">
        <f t="shared" si="9"/>
      </c>
      <c r="L34" s="119"/>
      <c r="M34" s="22"/>
      <c r="N34" s="22"/>
      <c r="O34" s="139"/>
      <c r="P34" s="145"/>
      <c r="Q34" s="146"/>
      <c r="R34" s="146"/>
      <c r="S34" s="146"/>
      <c r="T34" s="148"/>
    </row>
    <row r="35" spans="1:20" ht="12.75">
      <c r="A35">
        <f t="shared" si="7"/>
        <v>1</v>
      </c>
      <c r="B35">
        <f t="shared" si="8"/>
        <v>1</v>
      </c>
      <c r="C35" s="19">
        <f t="shared" si="10"/>
        <v>39088</v>
      </c>
      <c r="D35" s="145" t="s">
        <v>51</v>
      </c>
      <c r="E35" s="146"/>
      <c r="F35" s="146"/>
      <c r="G35" s="146"/>
      <c r="H35" s="147"/>
      <c r="I35" s="20">
        <v>12.1</v>
      </c>
      <c r="J35" s="21">
        <v>0.04981481481481481</v>
      </c>
      <c r="K35" s="53">
        <f t="shared" si="9"/>
        <v>0.004116926844199571</v>
      </c>
      <c r="L35" s="119">
        <v>7</v>
      </c>
      <c r="M35" s="22">
        <v>135</v>
      </c>
      <c r="N35" s="22"/>
      <c r="O35" s="139"/>
      <c r="P35" s="145" t="s">
        <v>50</v>
      </c>
      <c r="Q35" s="146"/>
      <c r="R35" s="146"/>
      <c r="S35" s="146"/>
      <c r="T35" s="148"/>
    </row>
    <row r="36" spans="1:20" ht="12.75">
      <c r="A36">
        <f t="shared" si="7"/>
        <v>1</v>
      </c>
      <c r="B36">
        <f t="shared" si="8"/>
        <v>1</v>
      </c>
      <c r="C36" s="19">
        <f t="shared" si="10"/>
        <v>39089</v>
      </c>
      <c r="D36" s="145" t="s">
        <v>52</v>
      </c>
      <c r="E36" s="146"/>
      <c r="F36" s="146"/>
      <c r="G36" s="146"/>
      <c r="H36" s="147"/>
      <c r="I36" s="20">
        <v>20</v>
      </c>
      <c r="J36" s="21">
        <v>0.07758101851851852</v>
      </c>
      <c r="K36" s="53">
        <f t="shared" si="9"/>
        <v>0.003879050925925926</v>
      </c>
      <c r="L36" s="119">
        <v>5</v>
      </c>
      <c r="M36" s="22">
        <v>145</v>
      </c>
      <c r="N36" s="22"/>
      <c r="O36" s="139">
        <v>69.3</v>
      </c>
      <c r="P36" s="145" t="s">
        <v>50</v>
      </c>
      <c r="Q36" s="146"/>
      <c r="R36" s="146"/>
      <c r="S36" s="146"/>
      <c r="T36" s="148"/>
    </row>
    <row r="37" spans="3:20" ht="12.75">
      <c r="C37" s="23"/>
      <c r="D37" s="24"/>
      <c r="E37" s="24"/>
      <c r="F37" s="24"/>
      <c r="G37" s="24"/>
      <c r="H37" s="24"/>
      <c r="I37" s="135">
        <f>SUM(I30:I36)</f>
        <v>57.1</v>
      </c>
      <c r="J37" s="136">
        <f>SUM(J30:J36)</f>
        <v>0.2237615740740741</v>
      </c>
      <c r="K37" s="137">
        <f>IF(I37=0,"",J37/I37)</f>
        <v>0.003918766621262244</v>
      </c>
      <c r="L37" s="134"/>
      <c r="M37" s="124">
        <f>IF(SUM(M30:M36)=0,"",(AVERAGE(M30:M36)))</f>
        <v>140</v>
      </c>
      <c r="N37" s="124">
        <f>IF(SUM(N30:N36)=0,"",(AVERAGE(N30:N36)))</f>
      </c>
      <c r="O37" s="124">
        <f>IF(SUM(O30:O36)=0,"",(AVERAGE(O30:O36)))</f>
        <v>69.3</v>
      </c>
      <c r="P37" s="26"/>
      <c r="Q37" s="26"/>
      <c r="R37" s="26"/>
      <c r="S37" s="26"/>
      <c r="T37" s="27"/>
    </row>
    <row r="38" spans="3:20" ht="12.75">
      <c r="C38" s="28"/>
      <c r="D38" s="26"/>
      <c r="E38" s="26"/>
      <c r="F38" s="26"/>
      <c r="G38" s="26"/>
      <c r="H38" s="26"/>
      <c r="I38" s="29"/>
      <c r="J38" s="30"/>
      <c r="K38" s="25"/>
      <c r="L38" s="25"/>
      <c r="M38" s="31"/>
      <c r="N38" s="31"/>
      <c r="O38" s="140"/>
      <c r="P38" s="26"/>
      <c r="Q38" s="26"/>
      <c r="R38" s="26"/>
      <c r="S38" s="26"/>
      <c r="T38" s="27"/>
    </row>
    <row r="39" spans="3:20" ht="12.75">
      <c r="C39" s="48">
        <f>(C29+1)</f>
        <v>2</v>
      </c>
      <c r="D39" s="41" t="s">
        <v>25</v>
      </c>
      <c r="E39" s="17"/>
      <c r="F39" s="17"/>
      <c r="G39" s="17"/>
      <c r="H39" s="18"/>
      <c r="I39" s="43" t="s">
        <v>0</v>
      </c>
      <c r="J39" s="44" t="s">
        <v>2</v>
      </c>
      <c r="K39" s="45" t="s">
        <v>3</v>
      </c>
      <c r="L39" s="45" t="s">
        <v>22</v>
      </c>
      <c r="M39" s="46" t="s">
        <v>18</v>
      </c>
      <c r="N39" s="46" t="s">
        <v>19</v>
      </c>
      <c r="O39" s="138" t="s">
        <v>20</v>
      </c>
      <c r="P39" s="149" t="s">
        <v>21</v>
      </c>
      <c r="Q39" s="150"/>
      <c r="R39" s="150"/>
      <c r="S39" s="150"/>
      <c r="T39" s="151"/>
    </row>
    <row r="40" spans="1:20" ht="12.75">
      <c r="A40">
        <f aca="true" t="shared" si="11" ref="A40:A46">IF(I40&gt;0,B40,0)</f>
        <v>1</v>
      </c>
      <c r="B40">
        <f aca="true" t="shared" si="12" ref="B40:B46">MONTH(C40)</f>
        <v>1</v>
      </c>
      <c r="C40" s="19">
        <f>(C36+1)</f>
        <v>39090</v>
      </c>
      <c r="D40" s="145" t="s">
        <v>53</v>
      </c>
      <c r="E40" s="146"/>
      <c r="F40" s="146"/>
      <c r="G40" s="146"/>
      <c r="H40" s="147"/>
      <c r="I40" s="20">
        <v>12</v>
      </c>
      <c r="J40" s="21">
        <v>0.04461805555555556</v>
      </c>
      <c r="K40" s="53">
        <f aca="true" t="shared" si="13" ref="K40:K46">IF(I40=0,"",J40/I40)</f>
        <v>0.0037181712962962962</v>
      </c>
      <c r="L40" s="119">
        <v>3</v>
      </c>
      <c r="M40" s="22">
        <v>150</v>
      </c>
      <c r="N40" s="22"/>
      <c r="O40" s="139"/>
      <c r="P40" s="145" t="s">
        <v>54</v>
      </c>
      <c r="Q40" s="146"/>
      <c r="R40" s="146"/>
      <c r="S40" s="146"/>
      <c r="T40" s="148"/>
    </row>
    <row r="41" spans="1:20" ht="12.75">
      <c r="A41">
        <f t="shared" si="11"/>
        <v>0</v>
      </c>
      <c r="B41">
        <f t="shared" si="12"/>
        <v>1</v>
      </c>
      <c r="C41" s="19">
        <f aca="true" t="shared" si="14" ref="C41:C46">(C40+1)</f>
        <v>39091</v>
      </c>
      <c r="D41" s="145"/>
      <c r="E41" s="146"/>
      <c r="F41" s="146"/>
      <c r="G41" s="146"/>
      <c r="H41" s="147"/>
      <c r="I41" s="32"/>
      <c r="J41" s="21"/>
      <c r="K41" s="53">
        <f t="shared" si="13"/>
      </c>
      <c r="L41" s="119"/>
      <c r="M41" s="22"/>
      <c r="N41" s="22"/>
      <c r="O41" s="139"/>
      <c r="P41" s="145"/>
      <c r="Q41" s="146"/>
      <c r="R41" s="146"/>
      <c r="S41" s="146"/>
      <c r="T41" s="148"/>
    </row>
    <row r="42" spans="1:20" ht="12.75">
      <c r="A42">
        <f t="shared" si="11"/>
        <v>1</v>
      </c>
      <c r="B42">
        <f t="shared" si="12"/>
        <v>1</v>
      </c>
      <c r="C42" s="19">
        <f t="shared" si="14"/>
        <v>39092</v>
      </c>
      <c r="D42" s="145" t="s">
        <v>55</v>
      </c>
      <c r="E42" s="146"/>
      <c r="F42" s="146"/>
      <c r="G42" s="146"/>
      <c r="H42" s="147"/>
      <c r="I42" s="32">
        <v>6.74</v>
      </c>
      <c r="J42" s="21">
        <v>0.025451388888888888</v>
      </c>
      <c r="K42" s="53">
        <f t="shared" si="13"/>
        <v>0.0037761704582921197</v>
      </c>
      <c r="L42" s="119">
        <v>5</v>
      </c>
      <c r="M42" s="22">
        <v>159</v>
      </c>
      <c r="N42" s="22" t="s">
        <v>17</v>
      </c>
      <c r="O42" s="139"/>
      <c r="P42" s="145" t="s">
        <v>56</v>
      </c>
      <c r="Q42" s="146"/>
      <c r="R42" s="146"/>
      <c r="S42" s="146"/>
      <c r="T42" s="148"/>
    </row>
    <row r="43" spans="1:20" ht="12.75">
      <c r="A43">
        <f t="shared" si="11"/>
        <v>0</v>
      </c>
      <c r="B43">
        <f t="shared" si="12"/>
        <v>1</v>
      </c>
      <c r="C43" s="19">
        <f t="shared" si="14"/>
        <v>39093</v>
      </c>
      <c r="D43" s="145"/>
      <c r="E43" s="146"/>
      <c r="F43" s="146"/>
      <c r="G43" s="146"/>
      <c r="H43" s="147"/>
      <c r="I43" s="20"/>
      <c r="J43" s="21"/>
      <c r="K43" s="53">
        <f t="shared" si="13"/>
      </c>
      <c r="L43" s="119"/>
      <c r="M43" s="22"/>
      <c r="N43" s="22" t="s">
        <v>17</v>
      </c>
      <c r="O43" s="139"/>
      <c r="P43" s="145"/>
      <c r="Q43" s="146"/>
      <c r="R43" s="146"/>
      <c r="S43" s="146"/>
      <c r="T43" s="148"/>
    </row>
    <row r="44" spans="1:20" ht="12.75">
      <c r="A44">
        <f t="shared" si="11"/>
        <v>1</v>
      </c>
      <c r="B44">
        <f t="shared" si="12"/>
        <v>1</v>
      </c>
      <c r="C44" s="19">
        <f t="shared" si="14"/>
        <v>39094</v>
      </c>
      <c r="D44" s="145" t="s">
        <v>57</v>
      </c>
      <c r="E44" s="146"/>
      <c r="F44" s="146"/>
      <c r="G44" s="146"/>
      <c r="H44" s="147"/>
      <c r="I44" s="20">
        <v>5</v>
      </c>
      <c r="J44" s="21">
        <v>0.02</v>
      </c>
      <c r="K44" s="53">
        <f t="shared" si="13"/>
        <v>0.004</v>
      </c>
      <c r="L44" s="119">
        <v>6</v>
      </c>
      <c r="M44" s="22"/>
      <c r="N44" s="22"/>
      <c r="O44" s="139"/>
      <c r="P44" s="145" t="s">
        <v>50</v>
      </c>
      <c r="Q44" s="146"/>
      <c r="R44" s="146"/>
      <c r="S44" s="146"/>
      <c r="T44" s="148"/>
    </row>
    <row r="45" spans="1:20" ht="12.75">
      <c r="A45">
        <f t="shared" si="11"/>
        <v>0</v>
      </c>
      <c r="B45">
        <f t="shared" si="12"/>
        <v>1</v>
      </c>
      <c r="C45" s="19">
        <f t="shared" si="14"/>
        <v>39095</v>
      </c>
      <c r="D45" s="145"/>
      <c r="E45" s="146"/>
      <c r="F45" s="146"/>
      <c r="G45" s="146"/>
      <c r="H45" s="147"/>
      <c r="I45" s="32"/>
      <c r="J45" s="21"/>
      <c r="K45" s="53">
        <f t="shared" si="13"/>
      </c>
      <c r="L45" s="119"/>
      <c r="M45" s="22"/>
      <c r="N45" s="22"/>
      <c r="O45" s="139"/>
      <c r="P45" s="145"/>
      <c r="Q45" s="146"/>
      <c r="R45" s="146"/>
      <c r="S45" s="146"/>
      <c r="T45" s="148"/>
    </row>
    <row r="46" spans="1:20" ht="12.75">
      <c r="A46">
        <f t="shared" si="11"/>
        <v>1</v>
      </c>
      <c r="B46">
        <f t="shared" si="12"/>
        <v>1</v>
      </c>
      <c r="C46" s="19">
        <f t="shared" si="14"/>
        <v>39096</v>
      </c>
      <c r="D46" s="145" t="s">
        <v>49</v>
      </c>
      <c r="E46" s="146"/>
      <c r="F46" s="146"/>
      <c r="G46" s="146"/>
      <c r="H46" s="147"/>
      <c r="I46" s="20">
        <v>10</v>
      </c>
      <c r="J46" s="21">
        <v>0.03584490740740741</v>
      </c>
      <c r="K46" s="53">
        <f t="shared" si="13"/>
        <v>0.003584490740740741</v>
      </c>
      <c r="L46" s="119">
        <v>6</v>
      </c>
      <c r="M46" s="22">
        <v>154</v>
      </c>
      <c r="N46" s="22"/>
      <c r="O46" s="139"/>
      <c r="P46" s="145" t="s">
        <v>50</v>
      </c>
      <c r="Q46" s="146"/>
      <c r="R46" s="146"/>
      <c r="S46" s="146"/>
      <c r="T46" s="148"/>
    </row>
    <row r="47" spans="3:20" ht="12.75">
      <c r="C47" s="23"/>
      <c r="D47" s="24"/>
      <c r="E47" s="24"/>
      <c r="F47" s="24"/>
      <c r="G47" s="24"/>
      <c r="H47" s="24"/>
      <c r="I47" s="135">
        <f>SUM(I40:I46)</f>
        <v>33.74</v>
      </c>
      <c r="J47" s="136">
        <f>SUM(J40:J46)</f>
        <v>0.12591435185185185</v>
      </c>
      <c r="K47" s="137">
        <f>IF(I47=0,"",J47/I47)</f>
        <v>0.0037319013589760474</v>
      </c>
      <c r="L47" s="134"/>
      <c r="M47" s="124">
        <f>IF(SUM(M40:M46)=0,"",(AVERAGE(M40:M46)))</f>
        <v>154.33333333333334</v>
      </c>
      <c r="N47" s="124">
        <f>IF(SUM(N40:N46)=0,"",(AVERAGE(N40:N46)))</f>
      </c>
      <c r="O47" s="124">
        <f>IF(SUM(O40:O46)=0,"",(AVERAGE(O40:O46)))</f>
      </c>
      <c r="P47" s="26"/>
      <c r="Q47" s="26"/>
      <c r="R47" s="26"/>
      <c r="S47" s="26"/>
      <c r="T47" s="27"/>
    </row>
    <row r="48" spans="3:20" ht="12.75">
      <c r="C48" s="28"/>
      <c r="D48" s="26"/>
      <c r="E48" s="26"/>
      <c r="F48" s="26"/>
      <c r="G48" s="26"/>
      <c r="H48" s="26"/>
      <c r="I48" s="29"/>
      <c r="J48" s="30"/>
      <c r="K48" s="25"/>
      <c r="L48" s="25"/>
      <c r="M48" s="31"/>
      <c r="N48" s="31"/>
      <c r="O48" s="140"/>
      <c r="P48" s="26"/>
      <c r="Q48" s="26"/>
      <c r="R48" s="26"/>
      <c r="S48" s="26"/>
      <c r="T48" s="27"/>
    </row>
    <row r="49" spans="3:20" ht="12.75">
      <c r="C49" s="48">
        <f>(C39+1)</f>
        <v>3</v>
      </c>
      <c r="D49" s="41" t="s">
        <v>25</v>
      </c>
      <c r="E49" s="17"/>
      <c r="F49" s="17"/>
      <c r="G49" s="17"/>
      <c r="H49" s="18"/>
      <c r="I49" s="43" t="s">
        <v>0</v>
      </c>
      <c r="J49" s="44" t="s">
        <v>2</v>
      </c>
      <c r="K49" s="45" t="s">
        <v>3</v>
      </c>
      <c r="L49" s="45" t="s">
        <v>22</v>
      </c>
      <c r="M49" s="46" t="s">
        <v>18</v>
      </c>
      <c r="N49" s="46" t="s">
        <v>19</v>
      </c>
      <c r="O49" s="138" t="s">
        <v>20</v>
      </c>
      <c r="P49" s="149" t="s">
        <v>21</v>
      </c>
      <c r="Q49" s="150"/>
      <c r="R49" s="150"/>
      <c r="S49" s="150"/>
      <c r="T49" s="151"/>
    </row>
    <row r="50" spans="1:20" ht="12.75">
      <c r="A50">
        <f aca="true" t="shared" si="15" ref="A50:A56">IF(I50&gt;0,B50,0)</f>
        <v>1</v>
      </c>
      <c r="B50">
        <f aca="true" t="shared" si="16" ref="B50:B56">MONTH(C50)</f>
        <v>1</v>
      </c>
      <c r="C50" s="19">
        <f>(C46+1)</f>
        <v>39097</v>
      </c>
      <c r="D50" s="145" t="s">
        <v>47</v>
      </c>
      <c r="E50" s="146"/>
      <c r="F50" s="146"/>
      <c r="G50" s="146"/>
      <c r="H50" s="147"/>
      <c r="I50" s="20">
        <v>15</v>
      </c>
      <c r="J50" s="21">
        <v>0.05804398148148148</v>
      </c>
      <c r="K50" s="53">
        <f aca="true" t="shared" si="17" ref="K50:K56">IF(I50=0,"",J50/I50)</f>
        <v>0.003869598765432099</v>
      </c>
      <c r="L50" s="119">
        <v>7</v>
      </c>
      <c r="M50" s="22">
        <v>140</v>
      </c>
      <c r="N50" s="22"/>
      <c r="O50" s="139"/>
      <c r="P50" s="145" t="s">
        <v>50</v>
      </c>
      <c r="Q50" s="146"/>
      <c r="R50" s="146"/>
      <c r="S50" s="146"/>
      <c r="T50" s="148"/>
    </row>
    <row r="51" spans="1:20" ht="12.75">
      <c r="A51">
        <f t="shared" si="15"/>
        <v>1</v>
      </c>
      <c r="B51">
        <f t="shared" si="16"/>
        <v>1</v>
      </c>
      <c r="C51" s="19">
        <f aca="true" t="shared" si="18" ref="C51:C56">(C50+1)</f>
        <v>39098</v>
      </c>
      <c r="D51" s="145" t="s">
        <v>53</v>
      </c>
      <c r="E51" s="146"/>
      <c r="F51" s="146"/>
      <c r="G51" s="146"/>
      <c r="H51" s="147"/>
      <c r="I51" s="20">
        <v>12</v>
      </c>
      <c r="J51" s="21">
        <v>0.04887731481481481</v>
      </c>
      <c r="K51" s="53">
        <f t="shared" si="17"/>
        <v>0.004073109567901234</v>
      </c>
      <c r="L51" s="119">
        <v>5</v>
      </c>
      <c r="M51" s="22"/>
      <c r="N51" s="22"/>
      <c r="O51" s="139"/>
      <c r="P51" s="145" t="s">
        <v>50</v>
      </c>
      <c r="Q51" s="146"/>
      <c r="R51" s="146"/>
      <c r="S51" s="146"/>
      <c r="T51" s="148"/>
    </row>
    <row r="52" spans="1:20" ht="12.75">
      <c r="A52">
        <f t="shared" si="15"/>
        <v>1</v>
      </c>
      <c r="B52">
        <f t="shared" si="16"/>
        <v>1</v>
      </c>
      <c r="C52" s="19">
        <f t="shared" si="18"/>
        <v>39099</v>
      </c>
      <c r="D52" s="145" t="s">
        <v>49</v>
      </c>
      <c r="E52" s="146"/>
      <c r="F52" s="146"/>
      <c r="G52" s="146"/>
      <c r="H52" s="147"/>
      <c r="I52" s="20">
        <v>10</v>
      </c>
      <c r="J52" s="21">
        <v>0.03916666666666666</v>
      </c>
      <c r="K52" s="53">
        <f t="shared" si="17"/>
        <v>0.003916666666666666</v>
      </c>
      <c r="L52" s="119">
        <v>6</v>
      </c>
      <c r="M52" s="22"/>
      <c r="N52" s="22" t="s">
        <v>17</v>
      </c>
      <c r="O52" s="139"/>
      <c r="P52" s="145" t="s">
        <v>50</v>
      </c>
      <c r="Q52" s="146"/>
      <c r="R52" s="146"/>
      <c r="S52" s="146"/>
      <c r="T52" s="148"/>
    </row>
    <row r="53" spans="1:20" ht="12.75">
      <c r="A53">
        <f t="shared" si="15"/>
        <v>0</v>
      </c>
      <c r="B53">
        <f t="shared" si="16"/>
        <v>1</v>
      </c>
      <c r="C53" s="19">
        <f t="shared" si="18"/>
        <v>39100</v>
      </c>
      <c r="D53" s="145"/>
      <c r="E53" s="146"/>
      <c r="F53" s="146"/>
      <c r="G53" s="146"/>
      <c r="H53" s="147"/>
      <c r="I53" s="20"/>
      <c r="J53" s="21"/>
      <c r="K53" s="53">
        <f t="shared" si="17"/>
      </c>
      <c r="L53" s="119"/>
      <c r="M53" s="22"/>
      <c r="N53" s="22" t="s">
        <v>17</v>
      </c>
      <c r="O53" s="139"/>
      <c r="P53" s="145"/>
      <c r="Q53" s="146"/>
      <c r="R53" s="146"/>
      <c r="S53" s="146"/>
      <c r="T53" s="148"/>
    </row>
    <row r="54" spans="1:20" ht="12.75">
      <c r="A54">
        <f t="shared" si="15"/>
        <v>1</v>
      </c>
      <c r="B54">
        <f t="shared" si="16"/>
        <v>1</v>
      </c>
      <c r="C54" s="19">
        <f t="shared" si="18"/>
        <v>39101</v>
      </c>
      <c r="D54" s="145" t="s">
        <v>47</v>
      </c>
      <c r="E54" s="146"/>
      <c r="F54" s="146"/>
      <c r="G54" s="146"/>
      <c r="H54" s="147"/>
      <c r="I54" s="20">
        <v>15</v>
      </c>
      <c r="J54" s="21">
        <v>0.05853009259259259</v>
      </c>
      <c r="K54" s="53">
        <f t="shared" si="17"/>
        <v>0.003902006172839506</v>
      </c>
      <c r="L54" s="119">
        <v>7</v>
      </c>
      <c r="M54" s="22"/>
      <c r="N54" s="22"/>
      <c r="O54" s="139"/>
      <c r="P54" s="145" t="s">
        <v>50</v>
      </c>
      <c r="Q54" s="146"/>
      <c r="R54" s="146"/>
      <c r="S54" s="146"/>
      <c r="T54" s="148"/>
    </row>
    <row r="55" spans="1:20" ht="12.75">
      <c r="A55">
        <f t="shared" si="15"/>
        <v>1</v>
      </c>
      <c r="B55">
        <f t="shared" si="16"/>
        <v>1</v>
      </c>
      <c r="C55" s="19">
        <f t="shared" si="18"/>
        <v>39102</v>
      </c>
      <c r="D55" s="145" t="s">
        <v>51</v>
      </c>
      <c r="E55" s="146"/>
      <c r="F55" s="146"/>
      <c r="G55" s="146"/>
      <c r="H55" s="147"/>
      <c r="I55" s="20">
        <v>12.1</v>
      </c>
      <c r="J55" s="21">
        <v>0.05168981481481482</v>
      </c>
      <c r="K55" s="53">
        <f t="shared" si="17"/>
        <v>0.004271885521885522</v>
      </c>
      <c r="L55" s="119">
        <v>3</v>
      </c>
      <c r="M55" s="22"/>
      <c r="N55" s="22"/>
      <c r="O55" s="139"/>
      <c r="P55" s="145" t="s">
        <v>50</v>
      </c>
      <c r="Q55" s="146"/>
      <c r="R55" s="146"/>
      <c r="S55" s="146"/>
      <c r="T55" s="148"/>
    </row>
    <row r="56" spans="1:20" ht="12.75">
      <c r="A56">
        <f t="shared" si="15"/>
        <v>1</v>
      </c>
      <c r="B56">
        <f t="shared" si="16"/>
        <v>1</v>
      </c>
      <c r="C56" s="19">
        <f t="shared" si="18"/>
        <v>39103</v>
      </c>
      <c r="D56" s="145" t="s">
        <v>58</v>
      </c>
      <c r="E56" s="146"/>
      <c r="F56" s="146"/>
      <c r="G56" s="146"/>
      <c r="H56" s="147"/>
      <c r="I56" s="20">
        <v>28.4</v>
      </c>
      <c r="J56" s="21">
        <v>0.11005787037037036</v>
      </c>
      <c r="K56" s="53">
        <f t="shared" si="17"/>
        <v>0.0038752771257172663</v>
      </c>
      <c r="L56" s="119">
        <v>6</v>
      </c>
      <c r="M56" s="22">
        <v>137</v>
      </c>
      <c r="N56" s="22"/>
      <c r="O56" s="139"/>
      <c r="P56" s="145" t="s">
        <v>59</v>
      </c>
      <c r="Q56" s="146"/>
      <c r="R56" s="146"/>
      <c r="S56" s="146"/>
      <c r="T56" s="148"/>
    </row>
    <row r="57" spans="3:20" ht="12.75">
      <c r="C57" s="23"/>
      <c r="D57" s="24"/>
      <c r="E57" s="24"/>
      <c r="F57" s="24"/>
      <c r="G57" s="24"/>
      <c r="H57" s="24"/>
      <c r="I57" s="135">
        <f>SUM(I50:I56)</f>
        <v>92.5</v>
      </c>
      <c r="J57" s="136">
        <f>SUM(J50:J56)</f>
        <v>0.3663657407407407</v>
      </c>
      <c r="K57" s="137">
        <f>IF(I57=0,"",J57/I57)</f>
        <v>0.00396071071071071</v>
      </c>
      <c r="L57" s="134"/>
      <c r="M57" s="124">
        <f>IF(SUM(M50:M56)=0,"",(AVERAGE(M50:M56)))</f>
        <v>138.5</v>
      </c>
      <c r="N57" s="124">
        <f>IF(SUM(N50:N56)=0,"",(AVERAGE(N50:N56)))</f>
      </c>
      <c r="O57" s="124">
        <f>IF(SUM(O50:O56)=0,"",(AVERAGE(O50:O56)))</f>
      </c>
      <c r="P57" s="26"/>
      <c r="Q57" s="26"/>
      <c r="R57" s="26"/>
      <c r="S57" s="26"/>
      <c r="T57" s="27"/>
    </row>
    <row r="58" spans="3:20" ht="12.75">
      <c r="C58" s="28"/>
      <c r="D58" s="26"/>
      <c r="E58" s="26"/>
      <c r="F58" s="26"/>
      <c r="G58" s="26"/>
      <c r="H58" s="26"/>
      <c r="I58" s="29"/>
      <c r="J58" s="30"/>
      <c r="K58" s="25"/>
      <c r="L58" s="25"/>
      <c r="M58" s="31"/>
      <c r="N58" s="31"/>
      <c r="O58" s="140"/>
      <c r="P58" s="26"/>
      <c r="Q58" s="26"/>
      <c r="R58" s="26"/>
      <c r="S58" s="26"/>
      <c r="T58" s="27"/>
    </row>
    <row r="59" spans="3:20" ht="12.75">
      <c r="C59" s="48">
        <f>(C49+1)</f>
        <v>4</v>
      </c>
      <c r="D59" s="41" t="s">
        <v>25</v>
      </c>
      <c r="E59" s="17"/>
      <c r="F59" s="17"/>
      <c r="G59" s="17"/>
      <c r="H59" s="18"/>
      <c r="I59" s="43" t="s">
        <v>0</v>
      </c>
      <c r="J59" s="44" t="s">
        <v>2</v>
      </c>
      <c r="K59" s="45" t="s">
        <v>3</v>
      </c>
      <c r="L59" s="45" t="s">
        <v>22</v>
      </c>
      <c r="M59" s="46" t="s">
        <v>18</v>
      </c>
      <c r="N59" s="46" t="s">
        <v>19</v>
      </c>
      <c r="O59" s="138" t="s">
        <v>20</v>
      </c>
      <c r="P59" s="149" t="s">
        <v>21</v>
      </c>
      <c r="Q59" s="150"/>
      <c r="R59" s="150"/>
      <c r="S59" s="150"/>
      <c r="T59" s="151"/>
    </row>
    <row r="60" spans="1:20" ht="12.75">
      <c r="A60">
        <f aca="true" t="shared" si="19" ref="A60:A66">IF(I60&gt;0,B60,0)</f>
        <v>1</v>
      </c>
      <c r="B60">
        <f aca="true" t="shared" si="20" ref="B60:B66">MONTH(C60)</f>
        <v>1</v>
      </c>
      <c r="C60" s="19">
        <f>(C56+1)</f>
        <v>39104</v>
      </c>
      <c r="D60" s="145" t="s">
        <v>60</v>
      </c>
      <c r="E60" s="146"/>
      <c r="F60" s="146"/>
      <c r="G60" s="146"/>
      <c r="H60" s="147"/>
      <c r="I60" s="20">
        <v>4.23</v>
      </c>
      <c r="J60" s="21">
        <v>0.016747685185185185</v>
      </c>
      <c r="K60" s="53">
        <f aca="true" t="shared" si="21" ref="K60:K66">IF(I60=0,"",J60/I60)</f>
        <v>0.003959263637159618</v>
      </c>
      <c r="L60" s="119">
        <v>5</v>
      </c>
      <c r="M60" s="22">
        <v>152</v>
      </c>
      <c r="N60" s="22"/>
      <c r="O60" s="139"/>
      <c r="P60" s="145" t="s">
        <v>61</v>
      </c>
      <c r="Q60" s="146"/>
      <c r="R60" s="146"/>
      <c r="S60" s="146"/>
      <c r="T60" s="148"/>
    </row>
    <row r="61" spans="1:20" ht="12.75">
      <c r="A61">
        <f t="shared" si="19"/>
        <v>1</v>
      </c>
      <c r="B61">
        <f t="shared" si="20"/>
        <v>1</v>
      </c>
      <c r="C61" s="19">
        <f aca="true" t="shared" si="22" ref="C61:C66">(C60+1)</f>
        <v>39105</v>
      </c>
      <c r="D61" s="145" t="s">
        <v>55</v>
      </c>
      <c r="E61" s="146"/>
      <c r="F61" s="146"/>
      <c r="G61" s="146"/>
      <c r="H61" s="147"/>
      <c r="I61" s="32">
        <v>6.74</v>
      </c>
      <c r="J61" s="21">
        <v>0.025405092592592594</v>
      </c>
      <c r="K61" s="53">
        <f t="shared" si="21"/>
        <v>0.003769301571601275</v>
      </c>
      <c r="L61" s="119">
        <v>5</v>
      </c>
      <c r="M61" s="22"/>
      <c r="N61" s="22"/>
      <c r="O61" s="139"/>
      <c r="P61" s="145" t="s">
        <v>50</v>
      </c>
      <c r="Q61" s="146"/>
      <c r="R61" s="146"/>
      <c r="S61" s="146"/>
      <c r="T61" s="148"/>
    </row>
    <row r="62" spans="1:20" ht="12.75">
      <c r="A62">
        <f t="shared" si="19"/>
        <v>1</v>
      </c>
      <c r="B62">
        <f t="shared" si="20"/>
        <v>1</v>
      </c>
      <c r="C62" s="19">
        <f t="shared" si="22"/>
        <v>39106</v>
      </c>
      <c r="D62" s="145" t="s">
        <v>47</v>
      </c>
      <c r="E62" s="146"/>
      <c r="F62" s="146"/>
      <c r="G62" s="146"/>
      <c r="H62" s="147"/>
      <c r="I62" s="20">
        <v>15</v>
      </c>
      <c r="J62" s="21">
        <v>0.05769675925925926</v>
      </c>
      <c r="K62" s="53">
        <f t="shared" si="21"/>
        <v>0.0038464506172839505</v>
      </c>
      <c r="L62" s="119">
        <v>3</v>
      </c>
      <c r="M62" s="22">
        <v>143</v>
      </c>
      <c r="N62" s="22" t="s">
        <v>17</v>
      </c>
      <c r="O62" s="139"/>
      <c r="P62" s="145" t="s">
        <v>50</v>
      </c>
      <c r="Q62" s="146"/>
      <c r="R62" s="146"/>
      <c r="S62" s="146"/>
      <c r="T62" s="148"/>
    </row>
    <row r="63" spans="1:20" ht="12.75">
      <c r="A63">
        <f t="shared" si="19"/>
        <v>1</v>
      </c>
      <c r="B63">
        <f t="shared" si="20"/>
        <v>1</v>
      </c>
      <c r="C63" s="19">
        <f t="shared" si="22"/>
        <v>39107</v>
      </c>
      <c r="D63" s="145" t="s">
        <v>47</v>
      </c>
      <c r="E63" s="146"/>
      <c r="F63" s="146"/>
      <c r="G63" s="146"/>
      <c r="H63" s="147"/>
      <c r="I63" s="20">
        <v>15</v>
      </c>
      <c r="J63" s="21">
        <v>0.05949074074074074</v>
      </c>
      <c r="K63" s="53">
        <f t="shared" si="21"/>
        <v>0.003966049382716049</v>
      </c>
      <c r="L63" s="119">
        <v>7</v>
      </c>
      <c r="M63" s="22"/>
      <c r="N63" s="22" t="s">
        <v>17</v>
      </c>
      <c r="O63" s="139"/>
      <c r="P63" s="145" t="s">
        <v>50</v>
      </c>
      <c r="Q63" s="146"/>
      <c r="R63" s="146"/>
      <c r="S63" s="146"/>
      <c r="T63" s="148"/>
    </row>
    <row r="64" spans="1:20" ht="12.75">
      <c r="A64">
        <f t="shared" si="19"/>
        <v>1</v>
      </c>
      <c r="B64">
        <f t="shared" si="20"/>
        <v>1</v>
      </c>
      <c r="C64" s="19">
        <f t="shared" si="22"/>
        <v>39108</v>
      </c>
      <c r="D64" s="145" t="s">
        <v>49</v>
      </c>
      <c r="E64" s="146"/>
      <c r="F64" s="146"/>
      <c r="G64" s="146"/>
      <c r="H64" s="147"/>
      <c r="I64" s="20">
        <v>10</v>
      </c>
      <c r="J64" s="21">
        <v>0.03771990740740741</v>
      </c>
      <c r="K64" s="53">
        <f t="shared" si="21"/>
        <v>0.003771990740740741</v>
      </c>
      <c r="L64" s="119">
        <v>5</v>
      </c>
      <c r="M64" s="22"/>
      <c r="N64" s="22"/>
      <c r="O64" s="139"/>
      <c r="P64" s="145" t="s">
        <v>62</v>
      </c>
      <c r="Q64" s="146"/>
      <c r="R64" s="146"/>
      <c r="S64" s="146"/>
      <c r="T64" s="148"/>
    </row>
    <row r="65" spans="1:20" ht="12.75">
      <c r="A65">
        <f t="shared" si="19"/>
        <v>1</v>
      </c>
      <c r="B65">
        <f t="shared" si="20"/>
        <v>1</v>
      </c>
      <c r="C65" s="19">
        <f t="shared" si="22"/>
        <v>39109</v>
      </c>
      <c r="D65" s="145" t="s">
        <v>63</v>
      </c>
      <c r="E65" s="146"/>
      <c r="F65" s="146"/>
      <c r="G65" s="146"/>
      <c r="H65" s="147"/>
      <c r="I65" s="20">
        <v>11.1</v>
      </c>
      <c r="J65" s="21">
        <v>0.040983796296296296</v>
      </c>
      <c r="K65" s="53">
        <f t="shared" si="21"/>
        <v>0.003692233900567234</v>
      </c>
      <c r="L65" s="119">
        <v>6</v>
      </c>
      <c r="M65" s="22">
        <v>153</v>
      </c>
      <c r="N65" s="22"/>
      <c r="O65" s="139">
        <v>68.5</v>
      </c>
      <c r="P65" s="145" t="s">
        <v>50</v>
      </c>
      <c r="Q65" s="146"/>
      <c r="R65" s="146"/>
      <c r="S65" s="146"/>
      <c r="T65" s="148"/>
    </row>
    <row r="66" spans="1:20" ht="12.75">
      <c r="A66">
        <f t="shared" si="19"/>
        <v>1</v>
      </c>
      <c r="B66">
        <f t="shared" si="20"/>
        <v>1</v>
      </c>
      <c r="C66" s="19">
        <f t="shared" si="22"/>
        <v>39110</v>
      </c>
      <c r="D66" s="145" t="s">
        <v>64</v>
      </c>
      <c r="E66" s="146"/>
      <c r="F66" s="146"/>
      <c r="G66" s="146"/>
      <c r="H66" s="147"/>
      <c r="I66" s="20">
        <v>30</v>
      </c>
      <c r="J66" s="21">
        <v>0.125</v>
      </c>
      <c r="K66" s="53">
        <f t="shared" si="21"/>
        <v>0.004166666666666667</v>
      </c>
      <c r="L66" s="119">
        <v>3</v>
      </c>
      <c r="M66" s="22">
        <v>130</v>
      </c>
      <c r="N66" s="22"/>
      <c r="O66" s="139">
        <v>68.8</v>
      </c>
      <c r="P66" s="145" t="s">
        <v>65</v>
      </c>
      <c r="Q66" s="146"/>
      <c r="R66" s="146"/>
      <c r="S66" s="146"/>
      <c r="T66" s="148"/>
    </row>
    <row r="67" spans="3:20" ht="12.75">
      <c r="C67" s="23"/>
      <c r="D67" s="24"/>
      <c r="E67" s="24"/>
      <c r="F67" s="24"/>
      <c r="G67" s="24"/>
      <c r="H67" s="24"/>
      <c r="I67" s="135">
        <f>SUM(I60:I66)</f>
        <v>92.07</v>
      </c>
      <c r="J67" s="136">
        <f>SUM(J60:J66)</f>
        <v>0.3630439814814815</v>
      </c>
      <c r="K67" s="137">
        <f>IF(I67=0,"",J67/I67)</f>
        <v>0.003943130025865988</v>
      </c>
      <c r="L67" s="134"/>
      <c r="M67" s="124">
        <f>IF(SUM(M60:M66)=0,"",(AVERAGE(M60:M66)))</f>
        <v>144.5</v>
      </c>
      <c r="N67" s="124">
        <f>IF(SUM(N60:N66)=0,"",(AVERAGE(N60:N66)))</f>
      </c>
      <c r="O67" s="124">
        <f>IF(SUM(O60:O66)=0,"",(AVERAGE(O60:O66)))</f>
        <v>68.65</v>
      </c>
      <c r="P67" s="26"/>
      <c r="Q67" s="26"/>
      <c r="R67" s="26"/>
      <c r="S67" s="26"/>
      <c r="T67" s="27"/>
    </row>
    <row r="68" spans="3:20" ht="12.75">
      <c r="C68" s="28"/>
      <c r="D68" s="26"/>
      <c r="E68" s="26"/>
      <c r="F68" s="26"/>
      <c r="G68" s="26"/>
      <c r="H68" s="26"/>
      <c r="I68" s="29"/>
      <c r="J68" s="30"/>
      <c r="K68" s="25"/>
      <c r="L68" s="25"/>
      <c r="M68" s="31"/>
      <c r="N68" s="31"/>
      <c r="O68" s="140"/>
      <c r="P68" s="26"/>
      <c r="Q68" s="26"/>
      <c r="R68" s="26"/>
      <c r="S68" s="26"/>
      <c r="T68" s="27"/>
    </row>
    <row r="69" spans="3:20" ht="12.75">
      <c r="C69" s="48">
        <f>(C59+1)</f>
        <v>5</v>
      </c>
      <c r="D69" s="41" t="s">
        <v>25</v>
      </c>
      <c r="E69" s="17"/>
      <c r="F69" s="17"/>
      <c r="G69" s="17"/>
      <c r="H69" s="18"/>
      <c r="I69" s="43" t="s">
        <v>0</v>
      </c>
      <c r="J69" s="44" t="s">
        <v>2</v>
      </c>
      <c r="K69" s="45" t="s">
        <v>3</v>
      </c>
      <c r="L69" s="45" t="s">
        <v>22</v>
      </c>
      <c r="M69" s="46" t="s">
        <v>18</v>
      </c>
      <c r="N69" s="46" t="s">
        <v>19</v>
      </c>
      <c r="O69" s="138" t="s">
        <v>20</v>
      </c>
      <c r="P69" s="149" t="s">
        <v>21</v>
      </c>
      <c r="Q69" s="150"/>
      <c r="R69" s="150"/>
      <c r="S69" s="150"/>
      <c r="T69" s="151"/>
    </row>
    <row r="70" spans="1:20" ht="12.75">
      <c r="A70">
        <f aca="true" t="shared" si="23" ref="A70:A76">IF(I70&gt;0,B70,0)</f>
        <v>0</v>
      </c>
      <c r="B70">
        <f aca="true" t="shared" si="24" ref="B70:B76">MONTH(C70)</f>
        <v>1</v>
      </c>
      <c r="C70" s="19">
        <f>(C66+1)</f>
        <v>39111</v>
      </c>
      <c r="D70" s="145"/>
      <c r="E70" s="146"/>
      <c r="F70" s="146"/>
      <c r="G70" s="146"/>
      <c r="H70" s="147"/>
      <c r="I70" s="20"/>
      <c r="J70" s="21"/>
      <c r="K70" s="53">
        <f aca="true" t="shared" si="25" ref="K70:K76">IF(I70=0,"",J70/I70)</f>
      </c>
      <c r="L70" s="119"/>
      <c r="M70" s="22"/>
      <c r="N70" s="22"/>
      <c r="O70" s="139"/>
      <c r="P70" s="145"/>
      <c r="Q70" s="146"/>
      <c r="R70" s="146"/>
      <c r="S70" s="146"/>
      <c r="T70" s="148"/>
    </row>
    <row r="71" spans="1:20" ht="12.75">
      <c r="A71">
        <f t="shared" si="23"/>
        <v>1</v>
      </c>
      <c r="B71">
        <f t="shared" si="24"/>
        <v>1</v>
      </c>
      <c r="C71" s="19">
        <f aca="true" t="shared" si="26" ref="C71:C76">(C70+1)</f>
        <v>39112</v>
      </c>
      <c r="D71" s="145" t="s">
        <v>49</v>
      </c>
      <c r="E71" s="146"/>
      <c r="F71" s="146"/>
      <c r="G71" s="146"/>
      <c r="H71" s="147"/>
      <c r="I71" s="32">
        <v>10</v>
      </c>
      <c r="J71" s="21">
        <v>0.040046296296296295</v>
      </c>
      <c r="K71" s="53">
        <f t="shared" si="25"/>
        <v>0.00400462962962963</v>
      </c>
      <c r="L71" s="119">
        <v>6</v>
      </c>
      <c r="M71" s="22"/>
      <c r="N71" s="22"/>
      <c r="O71" s="139"/>
      <c r="P71" s="145" t="s">
        <v>66</v>
      </c>
      <c r="Q71" s="146"/>
      <c r="R71" s="146"/>
      <c r="S71" s="146"/>
      <c r="T71" s="148"/>
    </row>
    <row r="72" spans="1:20" ht="12.75">
      <c r="A72">
        <f t="shared" si="23"/>
        <v>0</v>
      </c>
      <c r="B72">
        <f t="shared" si="24"/>
        <v>1</v>
      </c>
      <c r="C72" s="19">
        <f t="shared" si="26"/>
        <v>39113</v>
      </c>
      <c r="D72" s="145"/>
      <c r="E72" s="146"/>
      <c r="F72" s="146"/>
      <c r="G72" s="146"/>
      <c r="H72" s="147"/>
      <c r="I72" s="20"/>
      <c r="J72" s="21"/>
      <c r="K72" s="53">
        <f t="shared" si="25"/>
      </c>
      <c r="L72" s="119"/>
      <c r="M72" s="22"/>
      <c r="N72" s="22" t="s">
        <v>17</v>
      </c>
      <c r="O72" s="139"/>
      <c r="P72" s="145"/>
      <c r="Q72" s="146"/>
      <c r="R72" s="146"/>
      <c r="S72" s="146"/>
      <c r="T72" s="148"/>
    </row>
    <row r="73" spans="1:20" ht="12.75">
      <c r="A73">
        <f t="shared" si="23"/>
        <v>2</v>
      </c>
      <c r="B73">
        <f t="shared" si="24"/>
        <v>2</v>
      </c>
      <c r="C73" s="19">
        <f t="shared" si="26"/>
        <v>39114</v>
      </c>
      <c r="D73" s="145" t="s">
        <v>63</v>
      </c>
      <c r="E73" s="146"/>
      <c r="F73" s="146"/>
      <c r="G73" s="146"/>
      <c r="H73" s="147"/>
      <c r="I73" s="20">
        <v>11.1</v>
      </c>
      <c r="J73" s="21">
        <v>0.0425</v>
      </c>
      <c r="K73" s="53">
        <f t="shared" si="25"/>
        <v>0.003828828828828829</v>
      </c>
      <c r="L73" s="119">
        <v>7</v>
      </c>
      <c r="M73" s="22"/>
      <c r="N73" s="22" t="s">
        <v>17</v>
      </c>
      <c r="O73" s="139"/>
      <c r="P73" s="145" t="s">
        <v>68</v>
      </c>
      <c r="Q73" s="146"/>
      <c r="R73" s="146"/>
      <c r="S73" s="146"/>
      <c r="T73" s="148"/>
    </row>
    <row r="74" spans="1:20" ht="12.75">
      <c r="A74">
        <f t="shared" si="23"/>
        <v>2</v>
      </c>
      <c r="B74">
        <f t="shared" si="24"/>
        <v>2</v>
      </c>
      <c r="C74" s="19">
        <f t="shared" si="26"/>
        <v>39115</v>
      </c>
      <c r="D74" s="145" t="s">
        <v>47</v>
      </c>
      <c r="E74" s="146"/>
      <c r="F74" s="146"/>
      <c r="G74" s="146"/>
      <c r="H74" s="147"/>
      <c r="I74" s="20">
        <v>15</v>
      </c>
      <c r="J74" s="21">
        <v>0.059895833333333336</v>
      </c>
      <c r="K74" s="53">
        <f t="shared" si="25"/>
        <v>0.003993055555555556</v>
      </c>
      <c r="L74" s="119">
        <v>5</v>
      </c>
      <c r="M74" s="22"/>
      <c r="N74" s="22"/>
      <c r="O74" s="139"/>
      <c r="P74" s="145" t="s">
        <v>66</v>
      </c>
      <c r="Q74" s="146"/>
      <c r="R74" s="146"/>
      <c r="S74" s="146"/>
      <c r="T74" s="148"/>
    </row>
    <row r="75" spans="1:20" ht="12.75">
      <c r="A75">
        <f t="shared" si="23"/>
        <v>2</v>
      </c>
      <c r="B75">
        <f t="shared" si="24"/>
        <v>2</v>
      </c>
      <c r="C75" s="19">
        <f t="shared" si="26"/>
        <v>39116</v>
      </c>
      <c r="D75" s="145" t="s">
        <v>60</v>
      </c>
      <c r="E75" s="146"/>
      <c r="F75" s="146"/>
      <c r="G75" s="146"/>
      <c r="H75" s="147"/>
      <c r="I75" s="20">
        <v>4.23</v>
      </c>
      <c r="J75" s="21">
        <v>0.016435185185185188</v>
      </c>
      <c r="K75" s="53">
        <f t="shared" si="25"/>
        <v>0.003885386568601699</v>
      </c>
      <c r="L75" s="119">
        <v>6</v>
      </c>
      <c r="M75" s="22"/>
      <c r="N75" s="22"/>
      <c r="O75" s="139"/>
      <c r="P75" s="145" t="s">
        <v>50</v>
      </c>
      <c r="Q75" s="146"/>
      <c r="R75" s="146"/>
      <c r="S75" s="146"/>
      <c r="T75" s="148"/>
    </row>
    <row r="76" spans="1:20" ht="12.75">
      <c r="A76">
        <f t="shared" si="23"/>
        <v>2</v>
      </c>
      <c r="B76">
        <f t="shared" si="24"/>
        <v>2</v>
      </c>
      <c r="C76" s="19">
        <f t="shared" si="26"/>
        <v>39117</v>
      </c>
      <c r="D76" s="145" t="s">
        <v>64</v>
      </c>
      <c r="E76" s="146"/>
      <c r="F76" s="146"/>
      <c r="G76" s="146"/>
      <c r="H76" s="147"/>
      <c r="I76" s="20">
        <v>30</v>
      </c>
      <c r="J76" s="21">
        <v>0.11149305555555555</v>
      </c>
      <c r="K76" s="53">
        <f t="shared" si="25"/>
        <v>0.003716435185185185</v>
      </c>
      <c r="L76" s="119">
        <v>3</v>
      </c>
      <c r="M76" s="22"/>
      <c r="N76" s="22"/>
      <c r="O76" s="139"/>
      <c r="P76" s="145" t="s">
        <v>67</v>
      </c>
      <c r="Q76" s="146"/>
      <c r="R76" s="146"/>
      <c r="S76" s="146"/>
      <c r="T76" s="148"/>
    </row>
    <row r="77" spans="3:20" ht="12.75">
      <c r="C77" s="23"/>
      <c r="D77" s="24"/>
      <c r="E77" s="24"/>
      <c r="F77" s="24"/>
      <c r="G77" s="24"/>
      <c r="H77" s="24"/>
      <c r="I77" s="135">
        <f>SUM(I70:I76)</f>
        <v>70.33</v>
      </c>
      <c r="J77" s="136">
        <f>SUM(J70:J76)</f>
        <v>0.27037037037037037</v>
      </c>
      <c r="K77" s="137">
        <f>IF(I77=0,"",J77/I77)</f>
        <v>0.003844310683497375</v>
      </c>
      <c r="L77" s="134"/>
      <c r="M77" s="124">
        <f>IF(SUM(M70:M76)=0,"",(AVERAGE(M70:M76)))</f>
      </c>
      <c r="N77" s="124">
        <f>IF(SUM(N70:N76)=0,"",(AVERAGE(N70:N76)))</f>
      </c>
      <c r="O77" s="124">
        <f>IF(SUM(O70:O76)=0,"",(AVERAGE(O70:O76)))</f>
      </c>
      <c r="P77" s="26"/>
      <c r="Q77" s="26"/>
      <c r="R77" s="26"/>
      <c r="S77" s="26"/>
      <c r="T77" s="27"/>
    </row>
    <row r="78" spans="3:20" ht="12.75">
      <c r="C78" s="28"/>
      <c r="D78" s="26"/>
      <c r="E78" s="26"/>
      <c r="F78" s="26"/>
      <c r="G78" s="26"/>
      <c r="H78" s="26"/>
      <c r="I78" s="29"/>
      <c r="J78" s="30"/>
      <c r="K78" s="25"/>
      <c r="L78" s="25"/>
      <c r="M78" s="31"/>
      <c r="N78" s="31"/>
      <c r="O78" s="140"/>
      <c r="P78" s="26"/>
      <c r="Q78" s="26"/>
      <c r="R78" s="26"/>
      <c r="S78" s="26"/>
      <c r="T78" s="27"/>
    </row>
    <row r="79" spans="3:20" ht="12.75">
      <c r="C79" s="48">
        <f>(C69+1)</f>
        <v>6</v>
      </c>
      <c r="D79" s="41" t="s">
        <v>25</v>
      </c>
      <c r="E79" s="17"/>
      <c r="F79" s="17"/>
      <c r="G79" s="17"/>
      <c r="H79" s="18"/>
      <c r="I79" s="43" t="s">
        <v>0</v>
      </c>
      <c r="J79" s="44" t="s">
        <v>2</v>
      </c>
      <c r="K79" s="45" t="s">
        <v>3</v>
      </c>
      <c r="L79" s="45" t="s">
        <v>22</v>
      </c>
      <c r="M79" s="46" t="s">
        <v>18</v>
      </c>
      <c r="N79" s="46" t="s">
        <v>19</v>
      </c>
      <c r="O79" s="138" t="s">
        <v>20</v>
      </c>
      <c r="P79" s="149" t="s">
        <v>21</v>
      </c>
      <c r="Q79" s="150"/>
      <c r="R79" s="150"/>
      <c r="S79" s="150"/>
      <c r="T79" s="151"/>
    </row>
    <row r="80" spans="1:20" ht="12.75">
      <c r="A80">
        <f aca="true" t="shared" si="27" ref="A80:A86">IF(I80&gt;0,B80,0)</f>
        <v>2</v>
      </c>
      <c r="B80">
        <f aca="true" t="shared" si="28" ref="B80:B86">MONTH(C80)</f>
        <v>2</v>
      </c>
      <c r="C80" s="19">
        <f>(C76+1)</f>
        <v>39118</v>
      </c>
      <c r="D80" s="145" t="s">
        <v>60</v>
      </c>
      <c r="E80" s="146"/>
      <c r="F80" s="146"/>
      <c r="G80" s="146"/>
      <c r="H80" s="147"/>
      <c r="I80" s="20">
        <v>4.23</v>
      </c>
      <c r="J80" s="21">
        <v>0.017395833333333336</v>
      </c>
      <c r="K80" s="53">
        <f aca="true" t="shared" si="29" ref="K80:K86">IF(I80=0,"",J80/I80)</f>
        <v>0.004112490149724192</v>
      </c>
      <c r="L80" s="119">
        <v>6</v>
      </c>
      <c r="M80" s="22"/>
      <c r="N80" s="22"/>
      <c r="O80" s="139"/>
      <c r="P80" s="145" t="s">
        <v>74</v>
      </c>
      <c r="Q80" s="146"/>
      <c r="R80" s="146"/>
      <c r="S80" s="146"/>
      <c r="T80" s="148"/>
    </row>
    <row r="81" spans="1:20" ht="12.75">
      <c r="A81">
        <f t="shared" si="27"/>
        <v>2</v>
      </c>
      <c r="B81">
        <f t="shared" si="28"/>
        <v>2</v>
      </c>
      <c r="C81" s="19">
        <f aca="true" t="shared" si="30" ref="C81:C86">(C80+1)</f>
        <v>39119</v>
      </c>
      <c r="D81" s="145" t="s">
        <v>53</v>
      </c>
      <c r="E81" s="146"/>
      <c r="F81" s="146"/>
      <c r="G81" s="146"/>
      <c r="H81" s="147"/>
      <c r="I81" s="20">
        <v>12</v>
      </c>
      <c r="J81" s="21">
        <v>0.048240740740740744</v>
      </c>
      <c r="K81" s="53">
        <f t="shared" si="29"/>
        <v>0.004020061728395062</v>
      </c>
      <c r="L81" s="119">
        <v>5</v>
      </c>
      <c r="M81" s="22"/>
      <c r="N81" s="22"/>
      <c r="O81" s="139"/>
      <c r="P81" s="145" t="s">
        <v>50</v>
      </c>
      <c r="Q81" s="146"/>
      <c r="R81" s="146"/>
      <c r="S81" s="146"/>
      <c r="T81" s="148"/>
    </row>
    <row r="82" spans="1:20" ht="12.75">
      <c r="A82">
        <f t="shared" si="27"/>
        <v>2</v>
      </c>
      <c r="B82">
        <f t="shared" si="28"/>
        <v>2</v>
      </c>
      <c r="C82" s="19">
        <f t="shared" si="30"/>
        <v>39120</v>
      </c>
      <c r="D82" s="145" t="s">
        <v>53</v>
      </c>
      <c r="E82" s="146"/>
      <c r="F82" s="146"/>
      <c r="G82" s="146"/>
      <c r="H82" s="147"/>
      <c r="I82" s="20">
        <v>12</v>
      </c>
      <c r="J82" s="21">
        <v>0.04461805555555556</v>
      </c>
      <c r="K82" s="53">
        <f t="shared" si="29"/>
        <v>0.0037181712962962962</v>
      </c>
      <c r="L82" s="119">
        <v>3</v>
      </c>
      <c r="M82" s="22"/>
      <c r="N82" s="22" t="s">
        <v>17</v>
      </c>
      <c r="O82" s="139"/>
      <c r="P82" s="145" t="s">
        <v>69</v>
      </c>
      <c r="Q82" s="146"/>
      <c r="R82" s="146"/>
      <c r="S82" s="146"/>
      <c r="T82" s="148"/>
    </row>
    <row r="83" spans="1:20" ht="12.75">
      <c r="A83">
        <f t="shared" si="27"/>
        <v>2</v>
      </c>
      <c r="B83">
        <f t="shared" si="28"/>
        <v>2</v>
      </c>
      <c r="C83" s="19">
        <f t="shared" si="30"/>
        <v>39121</v>
      </c>
      <c r="D83" s="145" t="s">
        <v>53</v>
      </c>
      <c r="E83" s="146"/>
      <c r="F83" s="146"/>
      <c r="G83" s="146"/>
      <c r="H83" s="147"/>
      <c r="I83" s="20">
        <v>12</v>
      </c>
      <c r="J83" s="21">
        <v>0.04866898148148149</v>
      </c>
      <c r="K83" s="53">
        <f t="shared" si="29"/>
        <v>0.004055748456790124</v>
      </c>
      <c r="L83" s="119">
        <v>6</v>
      </c>
      <c r="M83" s="22"/>
      <c r="N83" s="22" t="s">
        <v>17</v>
      </c>
      <c r="O83" s="139"/>
      <c r="P83" s="145" t="s">
        <v>50</v>
      </c>
      <c r="Q83" s="146"/>
      <c r="R83" s="146"/>
      <c r="S83" s="146"/>
      <c r="T83" s="148"/>
    </row>
    <row r="84" spans="1:20" ht="12.75">
      <c r="A84">
        <f t="shared" si="27"/>
        <v>2</v>
      </c>
      <c r="B84">
        <f t="shared" si="28"/>
        <v>2</v>
      </c>
      <c r="C84" s="19">
        <f t="shared" si="30"/>
        <v>39122</v>
      </c>
      <c r="D84" s="145" t="s">
        <v>53</v>
      </c>
      <c r="E84" s="146"/>
      <c r="F84" s="146"/>
      <c r="G84" s="146"/>
      <c r="H84" s="147"/>
      <c r="I84" s="20">
        <v>12</v>
      </c>
      <c r="J84" s="21">
        <v>0.047245370370370375</v>
      </c>
      <c r="K84" s="53">
        <f t="shared" si="29"/>
        <v>0.003937114197530864</v>
      </c>
      <c r="L84" s="119">
        <v>7</v>
      </c>
      <c r="M84" s="22">
        <v>139</v>
      </c>
      <c r="N84" s="22"/>
      <c r="O84" s="139"/>
      <c r="P84" s="145" t="s">
        <v>50</v>
      </c>
      <c r="Q84" s="146"/>
      <c r="R84" s="146"/>
      <c r="S84" s="146"/>
      <c r="T84" s="148"/>
    </row>
    <row r="85" spans="1:20" ht="12.75">
      <c r="A85">
        <f t="shared" si="27"/>
        <v>2</v>
      </c>
      <c r="B85">
        <f t="shared" si="28"/>
        <v>2</v>
      </c>
      <c r="C85" s="19">
        <f t="shared" si="30"/>
        <v>39123</v>
      </c>
      <c r="D85" s="145" t="s">
        <v>72</v>
      </c>
      <c r="E85" s="146"/>
      <c r="F85" s="146"/>
      <c r="G85" s="146"/>
      <c r="H85" s="147"/>
      <c r="I85" s="32">
        <v>5</v>
      </c>
      <c r="J85" s="21">
        <v>0.022291666666666668</v>
      </c>
      <c r="K85" s="53">
        <f t="shared" si="29"/>
        <v>0.004458333333333333</v>
      </c>
      <c r="L85" s="119">
        <v>3</v>
      </c>
      <c r="M85" s="22"/>
      <c r="N85" s="22"/>
      <c r="O85" s="139"/>
      <c r="P85" s="145" t="s">
        <v>73</v>
      </c>
      <c r="Q85" s="146"/>
      <c r="R85" s="146"/>
      <c r="S85" s="146"/>
      <c r="T85" s="148"/>
    </row>
    <row r="86" spans="1:20" ht="12.75">
      <c r="A86">
        <f t="shared" si="27"/>
        <v>2</v>
      </c>
      <c r="B86">
        <f t="shared" si="28"/>
        <v>2</v>
      </c>
      <c r="C86" s="19">
        <f t="shared" si="30"/>
        <v>39124</v>
      </c>
      <c r="D86" s="145" t="s">
        <v>70</v>
      </c>
      <c r="E86" s="146"/>
      <c r="F86" s="146"/>
      <c r="G86" s="146"/>
      <c r="H86" s="147"/>
      <c r="I86" s="20">
        <v>5</v>
      </c>
      <c r="J86" s="21">
        <v>0.015162037037037036</v>
      </c>
      <c r="K86" s="53">
        <f t="shared" si="29"/>
        <v>0.0030324074074074073</v>
      </c>
      <c r="L86" s="119">
        <v>3</v>
      </c>
      <c r="M86" s="22"/>
      <c r="N86" s="22"/>
      <c r="O86" s="139"/>
      <c r="P86" s="145" t="s">
        <v>71</v>
      </c>
      <c r="Q86" s="146"/>
      <c r="R86" s="146"/>
      <c r="S86" s="146"/>
      <c r="T86" s="148"/>
    </row>
    <row r="87" spans="3:20" ht="12.75">
      <c r="C87" s="23"/>
      <c r="D87" s="24"/>
      <c r="E87" s="24"/>
      <c r="F87" s="24"/>
      <c r="G87" s="24"/>
      <c r="H87" s="24"/>
      <c r="I87" s="135">
        <f>SUM(I80:I86)</f>
        <v>62.230000000000004</v>
      </c>
      <c r="J87" s="136">
        <f>SUM(J80:J86)</f>
        <v>0.24362268518518523</v>
      </c>
      <c r="K87" s="137">
        <f>IF(I87=0,"",J87/I87)</f>
        <v>0.003914875223930343</v>
      </c>
      <c r="L87" s="134"/>
      <c r="M87" s="124">
        <f>IF(SUM(M80:M86)=0,"",(AVERAGE(M80:M86)))</f>
        <v>139</v>
      </c>
      <c r="N87" s="124">
        <f>IF(SUM(N80:N86)=0,"",(AVERAGE(N80:N86)))</f>
      </c>
      <c r="O87" s="124">
        <f>IF(SUM(O80:O86)=0,"",(AVERAGE(O80:O86)))</f>
      </c>
      <c r="P87" s="26"/>
      <c r="Q87" s="26"/>
      <c r="R87" s="26"/>
      <c r="S87" s="26"/>
      <c r="T87" s="27"/>
    </row>
    <row r="88" spans="3:20" ht="12.75">
      <c r="C88" s="28"/>
      <c r="D88" s="26"/>
      <c r="E88" s="26"/>
      <c r="F88" s="26"/>
      <c r="G88" s="26"/>
      <c r="H88" s="26"/>
      <c r="I88" s="29"/>
      <c r="J88" s="30"/>
      <c r="K88" s="25"/>
      <c r="L88" s="25"/>
      <c r="M88" s="31"/>
      <c r="N88" s="31"/>
      <c r="O88" s="140"/>
      <c r="P88" s="26"/>
      <c r="Q88" s="26"/>
      <c r="R88" s="26"/>
      <c r="S88" s="26"/>
      <c r="T88" s="27"/>
    </row>
    <row r="89" spans="3:20" ht="12.75">
      <c r="C89" s="48">
        <f>(C79+1)</f>
        <v>7</v>
      </c>
      <c r="D89" s="41" t="s">
        <v>25</v>
      </c>
      <c r="E89" s="17"/>
      <c r="F89" s="17"/>
      <c r="G89" s="17"/>
      <c r="H89" s="18"/>
      <c r="I89" s="43" t="s">
        <v>0</v>
      </c>
      <c r="J89" s="44" t="s">
        <v>2</v>
      </c>
      <c r="K89" s="45" t="s">
        <v>3</v>
      </c>
      <c r="L89" s="45" t="s">
        <v>22</v>
      </c>
      <c r="M89" s="46" t="s">
        <v>18</v>
      </c>
      <c r="N89" s="46" t="s">
        <v>19</v>
      </c>
      <c r="O89" s="138" t="s">
        <v>20</v>
      </c>
      <c r="P89" s="149" t="s">
        <v>21</v>
      </c>
      <c r="Q89" s="150"/>
      <c r="R89" s="150"/>
      <c r="S89" s="150"/>
      <c r="T89" s="151"/>
    </row>
    <row r="90" spans="1:20" ht="12.75">
      <c r="A90">
        <f aca="true" t="shared" si="31" ref="A90:A96">IF(I90&gt;0,B90,0)</f>
        <v>2</v>
      </c>
      <c r="B90">
        <f aca="true" t="shared" si="32" ref="B90:B96">MONTH(C90)</f>
        <v>2</v>
      </c>
      <c r="C90" s="19">
        <f>(C86+1)</f>
        <v>39125</v>
      </c>
      <c r="D90" s="145" t="s">
        <v>49</v>
      </c>
      <c r="E90" s="146"/>
      <c r="F90" s="146"/>
      <c r="G90" s="146"/>
      <c r="H90" s="147"/>
      <c r="I90" s="20">
        <v>10</v>
      </c>
      <c r="J90" s="21">
        <v>0.03993055555555556</v>
      </c>
      <c r="K90" s="53">
        <f aca="true" t="shared" si="33" ref="K90:K96">IF(I90=0,"",J90/I90)</f>
        <v>0.003993055555555556</v>
      </c>
      <c r="L90" s="119">
        <v>5</v>
      </c>
      <c r="M90" s="22">
        <v>147</v>
      </c>
      <c r="N90" s="22"/>
      <c r="O90" s="139"/>
      <c r="P90" s="145" t="s">
        <v>66</v>
      </c>
      <c r="Q90" s="146"/>
      <c r="R90" s="146"/>
      <c r="S90" s="146"/>
      <c r="T90" s="148"/>
    </row>
    <row r="91" spans="1:20" ht="12.75">
      <c r="A91">
        <f t="shared" si="31"/>
        <v>2</v>
      </c>
      <c r="B91">
        <f t="shared" si="32"/>
        <v>2</v>
      </c>
      <c r="C91" s="19">
        <f aca="true" t="shared" si="34" ref="C91:C96">(C90+1)</f>
        <v>39126</v>
      </c>
      <c r="D91" s="145" t="s">
        <v>47</v>
      </c>
      <c r="E91" s="146"/>
      <c r="F91" s="146"/>
      <c r="G91" s="146"/>
      <c r="H91" s="147"/>
      <c r="I91" s="20">
        <v>15</v>
      </c>
      <c r="J91" s="21">
        <v>0.05386574074074074</v>
      </c>
      <c r="K91" s="53">
        <f t="shared" si="33"/>
        <v>0.0035910493827160496</v>
      </c>
      <c r="L91" s="119">
        <v>7</v>
      </c>
      <c r="M91" s="22"/>
      <c r="N91" s="22"/>
      <c r="O91" s="139"/>
      <c r="P91" s="145" t="s">
        <v>50</v>
      </c>
      <c r="Q91" s="146"/>
      <c r="R91" s="146"/>
      <c r="S91" s="146"/>
      <c r="T91" s="148"/>
    </row>
    <row r="92" spans="1:20" ht="12.75">
      <c r="A92">
        <f t="shared" si="31"/>
        <v>2</v>
      </c>
      <c r="B92">
        <f t="shared" si="32"/>
        <v>2</v>
      </c>
      <c r="C92" s="19">
        <f t="shared" si="34"/>
        <v>39127</v>
      </c>
      <c r="D92" s="145" t="s">
        <v>63</v>
      </c>
      <c r="E92" s="146"/>
      <c r="F92" s="146"/>
      <c r="G92" s="146"/>
      <c r="H92" s="147"/>
      <c r="I92" s="20">
        <v>11.1</v>
      </c>
      <c r="J92" s="21">
        <v>0.04681712962962963</v>
      </c>
      <c r="K92" s="53">
        <f t="shared" si="33"/>
        <v>0.00421775942609276</v>
      </c>
      <c r="L92" s="119">
        <v>6</v>
      </c>
      <c r="M92" s="22"/>
      <c r="N92" s="22" t="s">
        <v>17</v>
      </c>
      <c r="O92" s="139"/>
      <c r="P92" s="145" t="s">
        <v>75</v>
      </c>
      <c r="Q92" s="146"/>
      <c r="R92" s="146"/>
      <c r="S92" s="146"/>
      <c r="T92" s="148"/>
    </row>
    <row r="93" spans="1:20" ht="12.75">
      <c r="A93">
        <f t="shared" si="31"/>
        <v>2</v>
      </c>
      <c r="B93">
        <f t="shared" si="32"/>
        <v>2</v>
      </c>
      <c r="C93" s="19">
        <f t="shared" si="34"/>
        <v>39128</v>
      </c>
      <c r="D93" s="145" t="s">
        <v>53</v>
      </c>
      <c r="E93" s="146"/>
      <c r="F93" s="146"/>
      <c r="G93" s="146"/>
      <c r="H93" s="147"/>
      <c r="I93" s="20">
        <v>12</v>
      </c>
      <c r="J93" s="21">
        <v>0.0431712962962963</v>
      </c>
      <c r="K93" s="53">
        <f t="shared" si="33"/>
        <v>0.0035976080246913583</v>
      </c>
      <c r="L93" s="119">
        <v>5</v>
      </c>
      <c r="M93" s="22">
        <v>161</v>
      </c>
      <c r="N93" s="22" t="s">
        <v>17</v>
      </c>
      <c r="O93" s="139"/>
      <c r="P93" s="145" t="s">
        <v>69</v>
      </c>
      <c r="Q93" s="146"/>
      <c r="R93" s="146"/>
      <c r="S93" s="146"/>
      <c r="T93" s="148"/>
    </row>
    <row r="94" spans="1:20" ht="12.75">
      <c r="A94">
        <f t="shared" si="31"/>
        <v>2</v>
      </c>
      <c r="B94">
        <f t="shared" si="32"/>
        <v>2</v>
      </c>
      <c r="C94" s="19">
        <f t="shared" si="34"/>
        <v>39129</v>
      </c>
      <c r="D94" s="145" t="s">
        <v>53</v>
      </c>
      <c r="E94" s="146"/>
      <c r="F94" s="146"/>
      <c r="G94" s="146"/>
      <c r="H94" s="147"/>
      <c r="I94" s="20">
        <v>12</v>
      </c>
      <c r="J94" s="21">
        <v>0.04717592592592593</v>
      </c>
      <c r="K94" s="53">
        <f t="shared" si="33"/>
        <v>0.0039313271604938275</v>
      </c>
      <c r="L94" s="119">
        <v>7</v>
      </c>
      <c r="M94" s="22"/>
      <c r="N94" s="22"/>
      <c r="O94" s="139"/>
      <c r="P94" s="145" t="s">
        <v>50</v>
      </c>
      <c r="Q94" s="146"/>
      <c r="R94" s="146"/>
      <c r="S94" s="146"/>
      <c r="T94" s="148"/>
    </row>
    <row r="95" spans="1:20" ht="12.75">
      <c r="A95">
        <f t="shared" si="31"/>
        <v>0</v>
      </c>
      <c r="B95">
        <f t="shared" si="32"/>
        <v>2</v>
      </c>
      <c r="C95" s="19">
        <f t="shared" si="34"/>
        <v>39130</v>
      </c>
      <c r="D95" s="145"/>
      <c r="E95" s="146"/>
      <c r="F95" s="146"/>
      <c r="G95" s="146"/>
      <c r="H95" s="147"/>
      <c r="I95" s="32"/>
      <c r="J95" s="21"/>
      <c r="K95" s="53">
        <f t="shared" si="33"/>
      </c>
      <c r="L95" s="119"/>
      <c r="M95" s="22"/>
      <c r="N95" s="22"/>
      <c r="O95" s="139"/>
      <c r="P95" s="145"/>
      <c r="Q95" s="146"/>
      <c r="R95" s="146"/>
      <c r="S95" s="146"/>
      <c r="T95" s="148"/>
    </row>
    <row r="96" spans="1:20" ht="12.75">
      <c r="A96">
        <f t="shared" si="31"/>
        <v>2</v>
      </c>
      <c r="B96">
        <f t="shared" si="32"/>
        <v>2</v>
      </c>
      <c r="C96" s="19">
        <f t="shared" si="34"/>
        <v>39131</v>
      </c>
      <c r="D96" s="145" t="s">
        <v>64</v>
      </c>
      <c r="E96" s="146"/>
      <c r="F96" s="146"/>
      <c r="G96" s="146"/>
      <c r="H96" s="147"/>
      <c r="I96" s="20">
        <v>30</v>
      </c>
      <c r="J96" s="21">
        <v>0.10802083333333333</v>
      </c>
      <c r="K96" s="53">
        <f t="shared" si="33"/>
        <v>0.003600694444444444</v>
      </c>
      <c r="L96" s="119">
        <v>6</v>
      </c>
      <c r="M96" s="22">
        <v>144</v>
      </c>
      <c r="N96" s="22"/>
      <c r="O96" s="139"/>
      <c r="P96" s="145" t="s">
        <v>76</v>
      </c>
      <c r="Q96" s="146"/>
      <c r="R96" s="146"/>
      <c r="S96" s="146"/>
      <c r="T96" s="148"/>
    </row>
    <row r="97" spans="3:20" ht="12.75">
      <c r="C97" s="23"/>
      <c r="D97" s="24"/>
      <c r="E97" s="24"/>
      <c r="F97" s="24"/>
      <c r="G97" s="24"/>
      <c r="H97" s="24"/>
      <c r="I97" s="135">
        <f>SUM(I90:I96)</f>
        <v>90.1</v>
      </c>
      <c r="J97" s="136">
        <f>SUM(J90:J96)</f>
        <v>0.3389814814814815</v>
      </c>
      <c r="K97" s="137">
        <f>IF(I97=0,"",J97/I97)</f>
        <v>0.0037622805935791513</v>
      </c>
      <c r="L97" s="134"/>
      <c r="M97" s="124">
        <f>IF(SUM(M90:M96)=0,"",(AVERAGE(M90:M96)))</f>
        <v>150.66666666666666</v>
      </c>
      <c r="N97" s="124">
        <f>IF(SUM(N90:N96)=0,"",(AVERAGE(N90:N96)))</f>
      </c>
      <c r="O97" s="124">
        <f>IF(SUM(O90:O96)=0,"",(AVERAGE(O90:O96)))</f>
      </c>
      <c r="P97" s="26"/>
      <c r="Q97" s="26"/>
      <c r="R97" s="26"/>
      <c r="S97" s="26"/>
      <c r="T97" s="27"/>
    </row>
    <row r="98" spans="3:20" ht="12.75">
      <c r="C98" s="28"/>
      <c r="D98" s="26"/>
      <c r="E98" s="26"/>
      <c r="F98" s="26"/>
      <c r="G98" s="26"/>
      <c r="H98" s="26"/>
      <c r="I98" s="29"/>
      <c r="J98" s="30"/>
      <c r="K98" s="25"/>
      <c r="L98" s="25"/>
      <c r="M98" s="31"/>
      <c r="N98" s="31"/>
      <c r="O98" s="140"/>
      <c r="P98" s="26"/>
      <c r="Q98" s="26"/>
      <c r="R98" s="26"/>
      <c r="S98" s="26"/>
      <c r="T98" s="27"/>
    </row>
    <row r="99" spans="3:20" ht="12.75">
      <c r="C99" s="48">
        <f>(C89+1)</f>
        <v>8</v>
      </c>
      <c r="D99" s="41" t="s">
        <v>25</v>
      </c>
      <c r="E99" s="17"/>
      <c r="F99" s="17"/>
      <c r="G99" s="17"/>
      <c r="H99" s="18"/>
      <c r="I99" s="43" t="s">
        <v>0</v>
      </c>
      <c r="J99" s="44" t="s">
        <v>2</v>
      </c>
      <c r="K99" s="45" t="s">
        <v>3</v>
      </c>
      <c r="L99" s="45" t="s">
        <v>22</v>
      </c>
      <c r="M99" s="46" t="s">
        <v>18</v>
      </c>
      <c r="N99" s="46" t="s">
        <v>19</v>
      </c>
      <c r="O99" s="138" t="s">
        <v>20</v>
      </c>
      <c r="P99" s="149" t="s">
        <v>21</v>
      </c>
      <c r="Q99" s="150"/>
      <c r="R99" s="150"/>
      <c r="S99" s="150"/>
      <c r="T99" s="151"/>
    </row>
    <row r="100" spans="1:20" ht="12.75">
      <c r="A100">
        <f aca="true" t="shared" si="35" ref="A100:A106">IF(I100&gt;0,B100,0)</f>
        <v>0</v>
      </c>
      <c r="B100">
        <f aca="true" t="shared" si="36" ref="B100:B106">MONTH(C100)</f>
        <v>2</v>
      </c>
      <c r="C100" s="19">
        <f>(C96+1)</f>
        <v>39132</v>
      </c>
      <c r="D100" s="145"/>
      <c r="E100" s="146"/>
      <c r="F100" s="146"/>
      <c r="G100" s="146"/>
      <c r="H100" s="147"/>
      <c r="I100" s="20"/>
      <c r="J100" s="21"/>
      <c r="K100" s="53">
        <f aca="true" t="shared" si="37" ref="K100:K106">IF(I100=0,"",J100/I100)</f>
      </c>
      <c r="L100" s="119"/>
      <c r="M100" s="22"/>
      <c r="N100" s="22"/>
      <c r="O100" s="139"/>
      <c r="P100" s="145"/>
      <c r="Q100" s="146"/>
      <c r="R100" s="146"/>
      <c r="S100" s="146"/>
      <c r="T100" s="148"/>
    </row>
    <row r="101" spans="1:20" ht="12.75">
      <c r="A101">
        <f t="shared" si="35"/>
        <v>2</v>
      </c>
      <c r="B101">
        <f t="shared" si="36"/>
        <v>2</v>
      </c>
      <c r="C101" s="19">
        <f aca="true" t="shared" si="38" ref="C101:C106">(C100+1)</f>
        <v>39133</v>
      </c>
      <c r="D101" s="145" t="s">
        <v>47</v>
      </c>
      <c r="E101" s="146"/>
      <c r="F101" s="146"/>
      <c r="G101" s="146"/>
      <c r="H101" s="147"/>
      <c r="I101" s="32">
        <v>15</v>
      </c>
      <c r="J101" s="21">
        <v>0.05990740740740741</v>
      </c>
      <c r="K101" s="53">
        <f t="shared" si="37"/>
        <v>0.003993827160493828</v>
      </c>
      <c r="L101" s="119">
        <v>7</v>
      </c>
      <c r="M101" s="22">
        <v>125</v>
      </c>
      <c r="N101" s="22"/>
      <c r="O101" s="139"/>
      <c r="P101" s="145" t="s">
        <v>66</v>
      </c>
      <c r="Q101" s="146"/>
      <c r="R101" s="146"/>
      <c r="S101" s="146"/>
      <c r="T101" s="148"/>
    </row>
    <row r="102" spans="1:20" ht="12.75">
      <c r="A102">
        <f t="shared" si="35"/>
        <v>2</v>
      </c>
      <c r="B102">
        <f t="shared" si="36"/>
        <v>2</v>
      </c>
      <c r="C102" s="19">
        <f t="shared" si="38"/>
        <v>39134</v>
      </c>
      <c r="D102" s="145" t="s">
        <v>53</v>
      </c>
      <c r="E102" s="146"/>
      <c r="F102" s="146"/>
      <c r="G102" s="146"/>
      <c r="H102" s="147"/>
      <c r="I102" s="20">
        <v>12</v>
      </c>
      <c r="J102" s="21">
        <v>0.04416666666666667</v>
      </c>
      <c r="K102" s="53">
        <f t="shared" si="37"/>
        <v>0.0036805555555555554</v>
      </c>
      <c r="L102" s="119">
        <v>3</v>
      </c>
      <c r="M102" s="22">
        <v>147</v>
      </c>
      <c r="N102" s="22" t="s">
        <v>17</v>
      </c>
      <c r="O102" s="139"/>
      <c r="P102" s="145" t="s">
        <v>77</v>
      </c>
      <c r="Q102" s="146"/>
      <c r="R102" s="146"/>
      <c r="S102" s="146"/>
      <c r="T102" s="148"/>
    </row>
    <row r="103" spans="1:20" ht="12.75">
      <c r="A103">
        <f t="shared" si="35"/>
        <v>2</v>
      </c>
      <c r="B103">
        <f t="shared" si="36"/>
        <v>2</v>
      </c>
      <c r="C103" s="19">
        <f t="shared" si="38"/>
        <v>39135</v>
      </c>
      <c r="D103" s="145" t="s">
        <v>78</v>
      </c>
      <c r="E103" s="146"/>
      <c r="F103" s="146"/>
      <c r="G103" s="146"/>
      <c r="H103" s="147"/>
      <c r="I103" s="20">
        <v>15</v>
      </c>
      <c r="J103" s="21">
        <v>0.059895833333333336</v>
      </c>
      <c r="K103" s="53">
        <f t="shared" si="37"/>
        <v>0.003993055555555556</v>
      </c>
      <c r="L103" s="119">
        <v>5</v>
      </c>
      <c r="M103" s="22">
        <v>132</v>
      </c>
      <c r="N103" s="22" t="s">
        <v>17</v>
      </c>
      <c r="O103" s="139"/>
      <c r="P103" s="145" t="s">
        <v>66</v>
      </c>
      <c r="Q103" s="146"/>
      <c r="R103" s="146"/>
      <c r="S103" s="146"/>
      <c r="T103" s="148"/>
    </row>
    <row r="104" spans="1:20" ht="12.75">
      <c r="A104">
        <f t="shared" si="35"/>
        <v>2</v>
      </c>
      <c r="B104">
        <f t="shared" si="36"/>
        <v>2</v>
      </c>
      <c r="C104" s="19">
        <f t="shared" si="38"/>
        <v>39136</v>
      </c>
      <c r="D104" s="145" t="s">
        <v>79</v>
      </c>
      <c r="E104" s="146"/>
      <c r="F104" s="146"/>
      <c r="G104" s="146"/>
      <c r="H104" s="147"/>
      <c r="I104" s="32">
        <v>10</v>
      </c>
      <c r="J104" s="21">
        <v>0.03777777777777778</v>
      </c>
      <c r="K104" s="53">
        <f t="shared" si="37"/>
        <v>0.003777777777777778</v>
      </c>
      <c r="L104" s="119">
        <v>7</v>
      </c>
      <c r="M104" s="22">
        <v>144</v>
      </c>
      <c r="N104" s="22"/>
      <c r="O104" s="139"/>
      <c r="P104" s="145" t="s">
        <v>50</v>
      </c>
      <c r="Q104" s="146"/>
      <c r="R104" s="146"/>
      <c r="S104" s="146"/>
      <c r="T104" s="148"/>
    </row>
    <row r="105" spans="1:20" ht="12.75">
      <c r="A105">
        <f t="shared" si="35"/>
        <v>0</v>
      </c>
      <c r="B105">
        <f t="shared" si="36"/>
        <v>2</v>
      </c>
      <c r="C105" s="19">
        <f t="shared" si="38"/>
        <v>39137</v>
      </c>
      <c r="D105" s="145"/>
      <c r="E105" s="146"/>
      <c r="F105" s="146"/>
      <c r="G105" s="146"/>
      <c r="H105" s="147"/>
      <c r="I105" s="32"/>
      <c r="J105" s="21"/>
      <c r="K105" s="53">
        <f t="shared" si="37"/>
      </c>
      <c r="L105" s="119"/>
      <c r="M105" s="22"/>
      <c r="N105" s="22"/>
      <c r="O105" s="139"/>
      <c r="P105" s="145"/>
      <c r="Q105" s="146"/>
      <c r="R105" s="146"/>
      <c r="S105" s="146"/>
      <c r="T105" s="148"/>
    </row>
    <row r="106" spans="1:20" ht="12.75">
      <c r="A106">
        <f t="shared" si="35"/>
        <v>2</v>
      </c>
      <c r="B106">
        <f t="shared" si="36"/>
        <v>2</v>
      </c>
      <c r="C106" s="19">
        <f t="shared" si="38"/>
        <v>39138</v>
      </c>
      <c r="D106" s="145" t="s">
        <v>80</v>
      </c>
      <c r="E106" s="146"/>
      <c r="F106" s="146"/>
      <c r="G106" s="146"/>
      <c r="H106" s="147"/>
      <c r="I106" s="20">
        <v>25</v>
      </c>
      <c r="J106" s="21">
        <v>0.09532407407407407</v>
      </c>
      <c r="K106" s="53">
        <f t="shared" si="37"/>
        <v>0.003812962962962963</v>
      </c>
      <c r="L106" s="119">
        <v>3</v>
      </c>
      <c r="M106" s="22">
        <v>140</v>
      </c>
      <c r="N106" s="22"/>
      <c r="O106" s="139"/>
      <c r="P106" s="145" t="s">
        <v>50</v>
      </c>
      <c r="Q106" s="146"/>
      <c r="R106" s="146"/>
      <c r="S106" s="146"/>
      <c r="T106" s="148"/>
    </row>
    <row r="107" spans="3:20" ht="12.75">
      <c r="C107" s="23"/>
      <c r="D107" s="24"/>
      <c r="E107" s="24"/>
      <c r="F107" s="24"/>
      <c r="G107" s="24"/>
      <c r="H107" s="24"/>
      <c r="I107" s="135">
        <f>SUM(I100:I106)</f>
        <v>77</v>
      </c>
      <c r="J107" s="136">
        <f>SUM(J100:J106)</f>
        <v>0.29707175925925927</v>
      </c>
      <c r="K107" s="137">
        <f>IF(I107=0,"",J107/I107)</f>
        <v>0.0038580747955747957</v>
      </c>
      <c r="L107" s="134"/>
      <c r="M107" s="124">
        <f>IF(SUM(M100:M106)=0,"",(AVERAGE(M100:M106)))</f>
        <v>137.6</v>
      </c>
      <c r="N107" s="124">
        <f>IF(SUM(N100:N106)=0,"",(AVERAGE(N100:N106)))</f>
      </c>
      <c r="O107" s="124">
        <f>IF(SUM(O100:O106)=0,"",(AVERAGE(O100:O106)))</f>
      </c>
      <c r="P107" s="26"/>
      <c r="Q107" s="26"/>
      <c r="R107" s="26"/>
      <c r="S107" s="26"/>
      <c r="T107" s="27"/>
    </row>
    <row r="108" spans="3:20" ht="12.75">
      <c r="C108" s="28"/>
      <c r="D108" s="26"/>
      <c r="E108" s="26"/>
      <c r="F108" s="26"/>
      <c r="G108" s="26"/>
      <c r="H108" s="26"/>
      <c r="I108" s="29"/>
      <c r="J108" s="30"/>
      <c r="K108" s="25"/>
      <c r="L108" s="25"/>
      <c r="M108" s="31"/>
      <c r="N108" s="31"/>
      <c r="O108" s="140"/>
      <c r="P108" s="26"/>
      <c r="Q108" s="26"/>
      <c r="R108" s="26"/>
      <c r="S108" s="26"/>
      <c r="T108" s="27"/>
    </row>
    <row r="109" spans="3:20" ht="12.75">
      <c r="C109" s="48">
        <f>(C99+1)</f>
        <v>9</v>
      </c>
      <c r="D109" s="41" t="s">
        <v>25</v>
      </c>
      <c r="E109" s="17"/>
      <c r="F109" s="17"/>
      <c r="G109" s="17"/>
      <c r="H109" s="18"/>
      <c r="I109" s="43" t="s">
        <v>0</v>
      </c>
      <c r="J109" s="44" t="s">
        <v>2</v>
      </c>
      <c r="K109" s="45" t="s">
        <v>3</v>
      </c>
      <c r="L109" s="45" t="s">
        <v>22</v>
      </c>
      <c r="M109" s="46" t="s">
        <v>18</v>
      </c>
      <c r="N109" s="46" t="s">
        <v>19</v>
      </c>
      <c r="O109" s="138" t="s">
        <v>20</v>
      </c>
      <c r="P109" s="149" t="s">
        <v>21</v>
      </c>
      <c r="Q109" s="150"/>
      <c r="R109" s="150"/>
      <c r="S109" s="150"/>
      <c r="T109" s="151"/>
    </row>
    <row r="110" spans="1:20" ht="12.75">
      <c r="A110">
        <f aca="true" t="shared" si="39" ref="A110:A116">IF(I110&gt;0,B110,0)</f>
        <v>0</v>
      </c>
      <c r="B110">
        <f aca="true" t="shared" si="40" ref="B110:B116">MONTH(C110)</f>
        <v>2</v>
      </c>
      <c r="C110" s="19">
        <f>(C106+1)</f>
        <v>39139</v>
      </c>
      <c r="D110" s="145"/>
      <c r="E110" s="146"/>
      <c r="F110" s="146"/>
      <c r="G110" s="146"/>
      <c r="H110" s="147"/>
      <c r="I110" s="20"/>
      <c r="J110" s="21"/>
      <c r="K110" s="53">
        <f aca="true" t="shared" si="41" ref="K110:K116">IF(I110=0,"",J110/I110)</f>
      </c>
      <c r="L110" s="119"/>
      <c r="M110" s="22"/>
      <c r="N110" s="22"/>
      <c r="O110" s="139"/>
      <c r="P110" s="145"/>
      <c r="Q110" s="146"/>
      <c r="R110" s="146"/>
      <c r="S110" s="146"/>
      <c r="T110" s="148"/>
    </row>
    <row r="111" spans="1:20" ht="12.75">
      <c r="A111">
        <f t="shared" si="39"/>
        <v>2</v>
      </c>
      <c r="B111">
        <f t="shared" si="40"/>
        <v>2</v>
      </c>
      <c r="C111" s="19">
        <f aca="true" t="shared" si="42" ref="C111:C116">(C110+1)</f>
        <v>39140</v>
      </c>
      <c r="D111" s="145" t="s">
        <v>49</v>
      </c>
      <c r="E111" s="146"/>
      <c r="F111" s="146"/>
      <c r="G111" s="146"/>
      <c r="H111" s="147"/>
      <c r="I111" s="20">
        <v>10</v>
      </c>
      <c r="J111" s="21">
        <v>0.03894675925925926</v>
      </c>
      <c r="K111" s="53">
        <f t="shared" si="41"/>
        <v>0.0038946759259259256</v>
      </c>
      <c r="L111" s="119">
        <v>6</v>
      </c>
      <c r="M111" s="22">
        <v>138</v>
      </c>
      <c r="N111" s="22"/>
      <c r="O111" s="139"/>
      <c r="P111" s="145" t="s">
        <v>81</v>
      </c>
      <c r="Q111" s="146"/>
      <c r="R111" s="146"/>
      <c r="S111" s="146"/>
      <c r="T111" s="148"/>
    </row>
    <row r="112" spans="1:20" ht="12.75">
      <c r="A112">
        <f t="shared" si="39"/>
        <v>2</v>
      </c>
      <c r="B112">
        <f t="shared" si="40"/>
        <v>2</v>
      </c>
      <c r="C112" s="19">
        <f t="shared" si="42"/>
        <v>39141</v>
      </c>
      <c r="D112" s="145" t="s">
        <v>79</v>
      </c>
      <c r="E112" s="146"/>
      <c r="F112" s="146"/>
      <c r="G112" s="146"/>
      <c r="H112" s="147"/>
      <c r="I112" s="32">
        <v>10</v>
      </c>
      <c r="J112" s="21">
        <v>0.035023148148148144</v>
      </c>
      <c r="K112" s="53">
        <f t="shared" si="41"/>
        <v>0.0035023148148148144</v>
      </c>
      <c r="L112" s="119">
        <v>5</v>
      </c>
      <c r="M112" s="22">
        <v>154</v>
      </c>
      <c r="N112" s="22" t="s">
        <v>17</v>
      </c>
      <c r="O112" s="139"/>
      <c r="P112" s="145" t="s">
        <v>82</v>
      </c>
      <c r="Q112" s="146"/>
      <c r="R112" s="146"/>
      <c r="S112" s="146"/>
      <c r="T112" s="148"/>
    </row>
    <row r="113" spans="1:20" ht="12.75">
      <c r="A113">
        <f t="shared" si="39"/>
        <v>3</v>
      </c>
      <c r="B113">
        <f t="shared" si="40"/>
        <v>3</v>
      </c>
      <c r="C113" s="19">
        <f t="shared" si="42"/>
        <v>39142</v>
      </c>
      <c r="D113" s="145" t="s">
        <v>49</v>
      </c>
      <c r="E113" s="146"/>
      <c r="F113" s="146"/>
      <c r="G113" s="146"/>
      <c r="H113" s="147"/>
      <c r="I113" s="20">
        <v>10</v>
      </c>
      <c r="J113" s="21">
        <v>0.041666666666666664</v>
      </c>
      <c r="K113" s="53">
        <f t="shared" si="41"/>
        <v>0.004166666666666667</v>
      </c>
      <c r="L113" s="119">
        <v>7</v>
      </c>
      <c r="M113" s="22"/>
      <c r="N113" s="22" t="s">
        <v>17</v>
      </c>
      <c r="O113" s="139"/>
      <c r="P113" s="145" t="s">
        <v>65</v>
      </c>
      <c r="Q113" s="146"/>
      <c r="R113" s="146"/>
      <c r="S113" s="146"/>
      <c r="T113" s="148"/>
    </row>
    <row r="114" spans="1:20" ht="12.75">
      <c r="A114">
        <f t="shared" si="39"/>
        <v>0</v>
      </c>
      <c r="B114">
        <f t="shared" si="40"/>
        <v>3</v>
      </c>
      <c r="C114" s="19">
        <f t="shared" si="42"/>
        <v>39143</v>
      </c>
      <c r="D114" s="145"/>
      <c r="E114" s="146"/>
      <c r="F114" s="146"/>
      <c r="G114" s="146"/>
      <c r="H114" s="147"/>
      <c r="I114" s="20"/>
      <c r="J114" s="21"/>
      <c r="K114" s="53">
        <f t="shared" si="41"/>
      </c>
      <c r="L114" s="119"/>
      <c r="M114" s="22"/>
      <c r="N114" s="22"/>
      <c r="O114" s="139"/>
      <c r="P114" s="145"/>
      <c r="Q114" s="146"/>
      <c r="R114" s="146"/>
      <c r="S114" s="146"/>
      <c r="T114" s="148"/>
    </row>
    <row r="115" spans="1:20" ht="12.75">
      <c r="A115">
        <f t="shared" si="39"/>
        <v>3</v>
      </c>
      <c r="B115">
        <f t="shared" si="40"/>
        <v>3</v>
      </c>
      <c r="C115" s="19">
        <f t="shared" si="42"/>
        <v>39144</v>
      </c>
      <c r="D115" s="145" t="s">
        <v>60</v>
      </c>
      <c r="E115" s="146"/>
      <c r="F115" s="146"/>
      <c r="G115" s="146"/>
      <c r="H115" s="147"/>
      <c r="I115" s="20">
        <v>4.23</v>
      </c>
      <c r="J115" s="21">
        <v>0.015914351851851853</v>
      </c>
      <c r="K115" s="53">
        <f t="shared" si="41"/>
        <v>0.003762258121005166</v>
      </c>
      <c r="L115" s="119">
        <v>6</v>
      </c>
      <c r="M115" s="22"/>
      <c r="N115" s="22"/>
      <c r="O115" s="139"/>
      <c r="P115" s="145" t="s">
        <v>50</v>
      </c>
      <c r="Q115" s="146"/>
      <c r="R115" s="146"/>
      <c r="S115" s="146"/>
      <c r="T115" s="148"/>
    </row>
    <row r="116" spans="1:20" ht="12.75">
      <c r="A116">
        <f t="shared" si="39"/>
        <v>3</v>
      </c>
      <c r="B116">
        <f t="shared" si="40"/>
        <v>3</v>
      </c>
      <c r="C116" s="19">
        <f t="shared" si="42"/>
        <v>39145</v>
      </c>
      <c r="D116" s="145" t="s">
        <v>83</v>
      </c>
      <c r="E116" s="146"/>
      <c r="F116" s="146"/>
      <c r="G116" s="146"/>
      <c r="H116" s="147"/>
      <c r="I116" s="20">
        <v>24</v>
      </c>
      <c r="J116" s="21">
        <v>0.08642361111111112</v>
      </c>
      <c r="K116" s="53">
        <f t="shared" si="41"/>
        <v>0.0036009837962962966</v>
      </c>
      <c r="L116" s="119">
        <v>3</v>
      </c>
      <c r="M116" s="22">
        <v>142</v>
      </c>
      <c r="N116" s="22"/>
      <c r="O116" s="139">
        <v>69</v>
      </c>
      <c r="P116" s="145" t="s">
        <v>84</v>
      </c>
      <c r="Q116" s="146"/>
      <c r="R116" s="146"/>
      <c r="S116" s="146"/>
      <c r="T116" s="148"/>
    </row>
    <row r="117" spans="3:20" ht="12.75">
      <c r="C117" s="23"/>
      <c r="D117" s="24"/>
      <c r="E117" s="24"/>
      <c r="F117" s="24"/>
      <c r="G117" s="24"/>
      <c r="H117" s="24"/>
      <c r="I117" s="135">
        <f>SUM(I110:I116)</f>
        <v>58.230000000000004</v>
      </c>
      <c r="J117" s="136">
        <f>SUM(J110:J116)</f>
        <v>0.21797453703703706</v>
      </c>
      <c r="K117" s="137">
        <f>IF(I117=0,"",J117/I117)</f>
        <v>0.0037433374040363567</v>
      </c>
      <c r="L117" s="134"/>
      <c r="M117" s="124">
        <f>IF(SUM(M110:M116)=0,"",(AVERAGE(M110:M116)))</f>
        <v>144.66666666666666</v>
      </c>
      <c r="N117" s="124">
        <f>IF(SUM(N110:N116)=0,"",(AVERAGE(N110:N116)))</f>
      </c>
      <c r="O117" s="124">
        <f>IF(SUM(O110:O116)=0,"",(AVERAGE(O110:O116)))</f>
        <v>69</v>
      </c>
      <c r="P117" s="26"/>
      <c r="Q117" s="26"/>
      <c r="R117" s="26"/>
      <c r="S117" s="26"/>
      <c r="T117" s="27"/>
    </row>
    <row r="118" spans="3:20" ht="12.75">
      <c r="C118" s="28"/>
      <c r="D118" s="26"/>
      <c r="E118" s="26"/>
      <c r="F118" s="26"/>
      <c r="G118" s="26"/>
      <c r="H118" s="26"/>
      <c r="I118" s="29"/>
      <c r="J118" s="30"/>
      <c r="K118" s="25"/>
      <c r="L118" s="25"/>
      <c r="M118" s="31"/>
      <c r="N118" s="31"/>
      <c r="O118" s="140"/>
      <c r="P118" s="26"/>
      <c r="Q118" s="26"/>
      <c r="R118" s="26"/>
      <c r="S118" s="26"/>
      <c r="T118" s="27"/>
    </row>
    <row r="119" spans="3:20" ht="12.75">
      <c r="C119" s="48">
        <f>(C109+1)</f>
        <v>10</v>
      </c>
      <c r="D119" s="41" t="s">
        <v>25</v>
      </c>
      <c r="E119" s="17"/>
      <c r="F119" s="17"/>
      <c r="G119" s="17"/>
      <c r="H119" s="18"/>
      <c r="I119" s="43" t="s">
        <v>0</v>
      </c>
      <c r="J119" s="44" t="s">
        <v>2</v>
      </c>
      <c r="K119" s="45" t="s">
        <v>3</v>
      </c>
      <c r="L119" s="45" t="s">
        <v>22</v>
      </c>
      <c r="M119" s="46" t="s">
        <v>18</v>
      </c>
      <c r="N119" s="46" t="s">
        <v>19</v>
      </c>
      <c r="O119" s="138" t="s">
        <v>20</v>
      </c>
      <c r="P119" s="149" t="s">
        <v>21</v>
      </c>
      <c r="Q119" s="150"/>
      <c r="R119" s="150"/>
      <c r="S119" s="150"/>
      <c r="T119" s="151"/>
    </row>
    <row r="120" spans="1:20" ht="12.75">
      <c r="A120">
        <f aca="true" t="shared" si="43" ref="A120:A126">IF(I120&gt;0,B120,0)</f>
        <v>3</v>
      </c>
      <c r="B120">
        <f aca="true" t="shared" si="44" ref="B120:B126">MONTH(C120)</f>
        <v>3</v>
      </c>
      <c r="C120" s="19">
        <f>(C116+1)</f>
        <v>39146</v>
      </c>
      <c r="D120" s="145" t="s">
        <v>85</v>
      </c>
      <c r="E120" s="146"/>
      <c r="F120" s="146"/>
      <c r="G120" s="146"/>
      <c r="H120" s="147"/>
      <c r="I120" s="20">
        <v>12</v>
      </c>
      <c r="J120" s="21">
        <v>0.04792824074074074</v>
      </c>
      <c r="K120" s="53">
        <f aca="true" t="shared" si="45" ref="K120:K126">IF(I120=0,"",J120/I120)</f>
        <v>0.003994020061728395</v>
      </c>
      <c r="L120" s="119">
        <v>7</v>
      </c>
      <c r="M120" s="22">
        <v>138</v>
      </c>
      <c r="N120" s="22"/>
      <c r="O120" s="139"/>
      <c r="P120" s="145" t="s">
        <v>66</v>
      </c>
      <c r="Q120" s="146"/>
      <c r="R120" s="146"/>
      <c r="S120" s="146"/>
      <c r="T120" s="148"/>
    </row>
    <row r="121" spans="1:20" ht="12.75">
      <c r="A121">
        <f t="shared" si="43"/>
        <v>3</v>
      </c>
      <c r="B121">
        <f t="shared" si="44"/>
        <v>3</v>
      </c>
      <c r="C121" s="19">
        <f aca="true" t="shared" si="46" ref="C121:C126">(C120+1)</f>
        <v>39147</v>
      </c>
      <c r="D121" s="145" t="s">
        <v>60</v>
      </c>
      <c r="E121" s="146"/>
      <c r="F121" s="146"/>
      <c r="G121" s="146"/>
      <c r="H121" s="147"/>
      <c r="I121" s="20">
        <v>4.23</v>
      </c>
      <c r="J121" s="21">
        <v>0.0166087962962963</v>
      </c>
      <c r="K121" s="53">
        <f t="shared" si="45"/>
        <v>0.003926429384467209</v>
      </c>
      <c r="L121" s="119">
        <v>7</v>
      </c>
      <c r="M121" s="22">
        <v>130</v>
      </c>
      <c r="N121" s="22"/>
      <c r="O121" s="139"/>
      <c r="P121" s="145" t="s">
        <v>50</v>
      </c>
      <c r="Q121" s="146"/>
      <c r="R121" s="146"/>
      <c r="S121" s="146"/>
      <c r="T121" s="148"/>
    </row>
    <row r="122" spans="1:20" ht="12.75">
      <c r="A122">
        <f t="shared" si="43"/>
        <v>3</v>
      </c>
      <c r="B122">
        <f t="shared" si="44"/>
        <v>3</v>
      </c>
      <c r="C122" s="19">
        <f t="shared" si="46"/>
        <v>39148</v>
      </c>
      <c r="D122" s="145" t="s">
        <v>57</v>
      </c>
      <c r="E122" s="146"/>
      <c r="F122" s="146"/>
      <c r="G122" s="146"/>
      <c r="H122" s="147"/>
      <c r="I122" s="20">
        <v>5</v>
      </c>
      <c r="J122" s="21">
        <v>0.017685185185185182</v>
      </c>
      <c r="K122" s="53">
        <f t="shared" si="45"/>
        <v>0.0035370370370370365</v>
      </c>
      <c r="L122" s="119">
        <v>5</v>
      </c>
      <c r="M122" s="22">
        <v>157</v>
      </c>
      <c r="N122" s="22" t="s">
        <v>17</v>
      </c>
      <c r="O122" s="139"/>
      <c r="P122" s="145" t="s">
        <v>69</v>
      </c>
      <c r="Q122" s="146"/>
      <c r="R122" s="146"/>
      <c r="S122" s="146"/>
      <c r="T122" s="148"/>
    </row>
    <row r="123" spans="1:20" ht="12.75">
      <c r="A123">
        <f t="shared" si="43"/>
        <v>0</v>
      </c>
      <c r="B123">
        <f t="shared" si="44"/>
        <v>3</v>
      </c>
      <c r="C123" s="19">
        <f t="shared" si="46"/>
        <v>39149</v>
      </c>
      <c r="D123" s="145"/>
      <c r="E123" s="146"/>
      <c r="F123" s="146"/>
      <c r="G123" s="146"/>
      <c r="H123" s="147"/>
      <c r="I123" s="20"/>
      <c r="J123" s="21"/>
      <c r="K123" s="53"/>
      <c r="L123" s="119"/>
      <c r="M123" s="22"/>
      <c r="N123" s="22" t="s">
        <v>17</v>
      </c>
      <c r="O123" s="139"/>
      <c r="P123" s="145"/>
      <c r="Q123" s="146"/>
      <c r="R123" s="146"/>
      <c r="S123" s="146"/>
      <c r="T123" s="148"/>
    </row>
    <row r="124" spans="1:20" ht="12.75">
      <c r="A124">
        <f t="shared" si="43"/>
        <v>3</v>
      </c>
      <c r="B124">
        <f t="shared" si="44"/>
        <v>3</v>
      </c>
      <c r="C124" s="19">
        <f t="shared" si="46"/>
        <v>39150</v>
      </c>
      <c r="D124" s="145" t="s">
        <v>63</v>
      </c>
      <c r="E124" s="146"/>
      <c r="F124" s="146"/>
      <c r="G124" s="146"/>
      <c r="H124" s="147"/>
      <c r="I124" s="20">
        <v>11.1</v>
      </c>
      <c r="J124" s="21">
        <v>0.046238425925925926</v>
      </c>
      <c r="K124" s="53">
        <f t="shared" si="45"/>
        <v>0.004165623957290624</v>
      </c>
      <c r="L124" s="119">
        <v>3</v>
      </c>
      <c r="M124" s="22">
        <v>137</v>
      </c>
      <c r="N124" s="22"/>
      <c r="O124" s="139"/>
      <c r="P124" s="145" t="s">
        <v>50</v>
      </c>
      <c r="Q124" s="146"/>
      <c r="R124" s="146"/>
      <c r="S124" s="146"/>
      <c r="T124" s="148"/>
    </row>
    <row r="125" spans="1:20" ht="12.75">
      <c r="A125">
        <f t="shared" si="43"/>
        <v>0</v>
      </c>
      <c r="B125">
        <f t="shared" si="44"/>
        <v>3</v>
      </c>
      <c r="C125" s="19">
        <f t="shared" si="46"/>
        <v>39151</v>
      </c>
      <c r="D125" s="145"/>
      <c r="E125" s="146"/>
      <c r="F125" s="146"/>
      <c r="G125" s="146"/>
      <c r="H125" s="147"/>
      <c r="I125" s="32"/>
      <c r="J125" s="21"/>
      <c r="K125" s="53">
        <f t="shared" si="45"/>
      </c>
      <c r="L125" s="119"/>
      <c r="M125" s="22"/>
      <c r="N125" s="22"/>
      <c r="O125" s="139"/>
      <c r="P125" s="145"/>
      <c r="Q125" s="146"/>
      <c r="R125" s="146"/>
      <c r="S125" s="146"/>
      <c r="T125" s="148"/>
    </row>
    <row r="126" spans="1:20" ht="12.75">
      <c r="A126">
        <f t="shared" si="43"/>
        <v>3</v>
      </c>
      <c r="B126">
        <f t="shared" si="44"/>
        <v>3</v>
      </c>
      <c r="C126" s="19">
        <f t="shared" si="46"/>
        <v>39152</v>
      </c>
      <c r="D126" s="145" t="s">
        <v>86</v>
      </c>
      <c r="E126" s="146"/>
      <c r="F126" s="146"/>
      <c r="G126" s="146"/>
      <c r="H126" s="147"/>
      <c r="I126" s="20">
        <v>36</v>
      </c>
      <c r="J126" s="21">
        <v>0.14055555555555554</v>
      </c>
      <c r="K126" s="53">
        <f t="shared" si="45"/>
        <v>0.0039043209876543205</v>
      </c>
      <c r="L126" s="119">
        <v>6</v>
      </c>
      <c r="M126" s="22">
        <v>137</v>
      </c>
      <c r="N126" s="22"/>
      <c r="O126" s="139">
        <v>69</v>
      </c>
      <c r="P126" s="145" t="s">
        <v>66</v>
      </c>
      <c r="Q126" s="146"/>
      <c r="R126" s="146"/>
      <c r="S126" s="146"/>
      <c r="T126" s="148"/>
    </row>
    <row r="127" spans="3:20" ht="12.75">
      <c r="C127" s="23"/>
      <c r="D127" s="24"/>
      <c r="E127" s="24"/>
      <c r="F127" s="24"/>
      <c r="G127" s="24"/>
      <c r="H127" s="24"/>
      <c r="I127" s="49">
        <f>SUM(I120:I126)</f>
        <v>68.33</v>
      </c>
      <c r="J127" s="50">
        <f>SUM(J120:J126)</f>
        <v>0.2690162037037037</v>
      </c>
      <c r="K127" s="51">
        <f>IF(I127=0,"",J127/I127)</f>
        <v>0.003937014542714821</v>
      </c>
      <c r="L127" s="47"/>
      <c r="M127" s="52">
        <f>IF(SUM(M120:M126)=0,"",(AVERAGE(M120:M126)))</f>
        <v>139.8</v>
      </c>
      <c r="N127" s="52">
        <f>IF(SUM(N120:N126)=0,"",(AVERAGE(N120:N126)))</f>
      </c>
      <c r="O127" s="52">
        <f>IF(SUM(O120:O126)=0,"",(AVERAGE(O120:O126)))</f>
        <v>69</v>
      </c>
      <c r="P127" s="26"/>
      <c r="Q127" s="26"/>
      <c r="R127" s="26"/>
      <c r="S127" s="26"/>
      <c r="T127" s="27"/>
    </row>
    <row r="128" spans="3:20" ht="12.75">
      <c r="C128" s="28"/>
      <c r="D128" s="26"/>
      <c r="E128" s="26"/>
      <c r="F128" s="26"/>
      <c r="G128" s="26"/>
      <c r="H128" s="26"/>
      <c r="I128" s="29"/>
      <c r="J128" s="30"/>
      <c r="K128" s="25"/>
      <c r="L128" s="25"/>
      <c r="M128" s="31"/>
      <c r="N128" s="31"/>
      <c r="O128" s="140"/>
      <c r="P128" s="26"/>
      <c r="Q128" s="26"/>
      <c r="R128" s="26"/>
      <c r="S128" s="26"/>
      <c r="T128" s="27"/>
    </row>
    <row r="129" spans="3:20" ht="12.75">
      <c r="C129" s="48">
        <f>(C119+1)</f>
        <v>11</v>
      </c>
      <c r="D129" s="41" t="s">
        <v>25</v>
      </c>
      <c r="E129" s="17"/>
      <c r="F129" s="17"/>
      <c r="G129" s="17"/>
      <c r="H129" s="18"/>
      <c r="I129" s="43" t="s">
        <v>0</v>
      </c>
      <c r="J129" s="44" t="s">
        <v>2</v>
      </c>
      <c r="K129" s="45" t="s">
        <v>3</v>
      </c>
      <c r="L129" s="45" t="s">
        <v>22</v>
      </c>
      <c r="M129" s="46" t="s">
        <v>18</v>
      </c>
      <c r="N129" s="46" t="s">
        <v>19</v>
      </c>
      <c r="O129" s="138" t="s">
        <v>20</v>
      </c>
      <c r="P129" s="149" t="s">
        <v>21</v>
      </c>
      <c r="Q129" s="150"/>
      <c r="R129" s="150"/>
      <c r="S129" s="150"/>
      <c r="T129" s="151"/>
    </row>
    <row r="130" spans="1:20" ht="12.75">
      <c r="A130">
        <f aca="true" t="shared" si="47" ref="A130:A136">IF(I130&gt;0,B130,0)</f>
        <v>3</v>
      </c>
      <c r="B130">
        <f aca="true" t="shared" si="48" ref="B130:B136">MONTH(C130)</f>
        <v>3</v>
      </c>
      <c r="C130" s="19">
        <f>(C126+1)</f>
        <v>39153</v>
      </c>
      <c r="D130" s="145" t="s">
        <v>57</v>
      </c>
      <c r="E130" s="146"/>
      <c r="F130" s="146"/>
      <c r="G130" s="146"/>
      <c r="H130" s="147"/>
      <c r="I130" s="20">
        <v>5</v>
      </c>
      <c r="J130" s="21">
        <v>0.01954861111111111</v>
      </c>
      <c r="K130" s="53">
        <f aca="true" t="shared" si="49" ref="K130:K136">IF(I130=0,"",J130/I130)</f>
        <v>0.003909722222222222</v>
      </c>
      <c r="L130" s="119">
        <v>3</v>
      </c>
      <c r="M130" s="22">
        <v>145</v>
      </c>
      <c r="N130" s="22"/>
      <c r="O130" s="139"/>
      <c r="P130" s="145" t="s">
        <v>66</v>
      </c>
      <c r="Q130" s="146"/>
      <c r="R130" s="146"/>
      <c r="S130" s="146"/>
      <c r="T130" s="148"/>
    </row>
    <row r="131" spans="1:20" ht="12.75">
      <c r="A131">
        <f t="shared" si="47"/>
        <v>3</v>
      </c>
      <c r="B131">
        <f t="shared" si="48"/>
        <v>3</v>
      </c>
      <c r="C131" s="19">
        <f aca="true" t="shared" si="50" ref="C131:C136">(C130+1)</f>
        <v>39154</v>
      </c>
      <c r="D131" s="145" t="s">
        <v>49</v>
      </c>
      <c r="E131" s="146"/>
      <c r="F131" s="146"/>
      <c r="G131" s="146"/>
      <c r="H131" s="147"/>
      <c r="I131" s="32">
        <v>10</v>
      </c>
      <c r="J131" s="21">
        <v>0.036041666666666666</v>
      </c>
      <c r="K131" s="53">
        <f t="shared" si="49"/>
        <v>0.0036041666666666665</v>
      </c>
      <c r="L131" s="119">
        <v>7</v>
      </c>
      <c r="M131" s="22">
        <v>141</v>
      </c>
      <c r="N131" s="22"/>
      <c r="O131" s="139"/>
      <c r="P131" s="145" t="s">
        <v>48</v>
      </c>
      <c r="Q131" s="146"/>
      <c r="R131" s="146"/>
      <c r="S131" s="146"/>
      <c r="T131" s="148"/>
    </row>
    <row r="132" spans="1:20" ht="12.75">
      <c r="A132">
        <f t="shared" si="47"/>
        <v>3</v>
      </c>
      <c r="B132">
        <f t="shared" si="48"/>
        <v>3</v>
      </c>
      <c r="C132" s="19">
        <f t="shared" si="50"/>
        <v>39155</v>
      </c>
      <c r="D132" s="145" t="s">
        <v>60</v>
      </c>
      <c r="E132" s="146"/>
      <c r="F132" s="146"/>
      <c r="G132" s="146"/>
      <c r="H132" s="147"/>
      <c r="I132" s="20">
        <v>4.23</v>
      </c>
      <c r="J132" s="21">
        <v>0.01699074074074074</v>
      </c>
      <c r="K132" s="53">
        <f t="shared" si="49"/>
        <v>0.004016723579371333</v>
      </c>
      <c r="L132" s="119">
        <v>7</v>
      </c>
      <c r="M132" s="22">
        <v>137</v>
      </c>
      <c r="N132" s="22" t="s">
        <v>17</v>
      </c>
      <c r="O132" s="139"/>
      <c r="P132" s="145" t="s">
        <v>50</v>
      </c>
      <c r="Q132" s="146"/>
      <c r="R132" s="146"/>
      <c r="S132" s="146"/>
      <c r="T132" s="148"/>
    </row>
    <row r="133" spans="1:20" ht="12.75">
      <c r="A133">
        <f t="shared" si="47"/>
        <v>3</v>
      </c>
      <c r="B133">
        <f t="shared" si="48"/>
        <v>3</v>
      </c>
      <c r="C133" s="19">
        <f t="shared" si="50"/>
        <v>39156</v>
      </c>
      <c r="D133" s="145" t="s">
        <v>47</v>
      </c>
      <c r="E133" s="146"/>
      <c r="F133" s="146"/>
      <c r="G133" s="146"/>
      <c r="H133" s="147"/>
      <c r="I133" s="32">
        <v>15</v>
      </c>
      <c r="J133" s="21">
        <v>0.054421296296296294</v>
      </c>
      <c r="K133" s="53">
        <f t="shared" si="49"/>
        <v>0.0036280864197530864</v>
      </c>
      <c r="L133" s="119">
        <v>5</v>
      </c>
      <c r="M133" s="22">
        <v>147</v>
      </c>
      <c r="N133" s="22"/>
      <c r="O133" s="139"/>
      <c r="P133" s="145" t="s">
        <v>69</v>
      </c>
      <c r="Q133" s="146"/>
      <c r="R133" s="146"/>
      <c r="S133" s="146"/>
      <c r="T133" s="148"/>
    </row>
    <row r="134" spans="1:20" ht="12.75">
      <c r="A134">
        <f t="shared" si="47"/>
        <v>0</v>
      </c>
      <c r="B134">
        <f t="shared" si="48"/>
        <v>3</v>
      </c>
      <c r="C134" s="19">
        <f t="shared" si="50"/>
        <v>39157</v>
      </c>
      <c r="D134" s="145"/>
      <c r="E134" s="146"/>
      <c r="F134" s="146"/>
      <c r="G134" s="146"/>
      <c r="H134" s="147"/>
      <c r="I134" s="20"/>
      <c r="J134" s="21"/>
      <c r="K134" s="53">
        <f t="shared" si="49"/>
      </c>
      <c r="L134" s="119"/>
      <c r="M134" s="22"/>
      <c r="N134" s="22"/>
      <c r="O134" s="139"/>
      <c r="P134" s="145"/>
      <c r="Q134" s="146"/>
      <c r="R134" s="146"/>
      <c r="S134" s="146"/>
      <c r="T134" s="148"/>
    </row>
    <row r="135" spans="1:20" ht="12.75">
      <c r="A135">
        <f t="shared" si="47"/>
        <v>3</v>
      </c>
      <c r="B135">
        <f t="shared" si="48"/>
        <v>3</v>
      </c>
      <c r="C135" s="19">
        <f t="shared" si="50"/>
        <v>39158</v>
      </c>
      <c r="D135" s="145" t="s">
        <v>87</v>
      </c>
      <c r="E135" s="146"/>
      <c r="F135" s="146"/>
      <c r="G135" s="146"/>
      <c r="H135" s="147"/>
      <c r="I135" s="20">
        <v>15</v>
      </c>
      <c r="J135" s="21">
        <v>0.04873842592592592</v>
      </c>
      <c r="K135" s="53">
        <f t="shared" si="49"/>
        <v>0.003249228395061728</v>
      </c>
      <c r="L135" s="119">
        <v>7</v>
      </c>
      <c r="M135" s="22">
        <v>161</v>
      </c>
      <c r="N135" s="22">
        <v>53</v>
      </c>
      <c r="O135" s="139"/>
      <c r="P135" s="145" t="s">
        <v>71</v>
      </c>
      <c r="Q135" s="146"/>
      <c r="R135" s="146"/>
      <c r="S135" s="146"/>
      <c r="T135" s="148"/>
    </row>
    <row r="136" spans="1:20" ht="12.75">
      <c r="A136">
        <f t="shared" si="47"/>
        <v>3</v>
      </c>
      <c r="B136">
        <f t="shared" si="48"/>
        <v>3</v>
      </c>
      <c r="C136" s="19">
        <f t="shared" si="50"/>
        <v>39159</v>
      </c>
      <c r="D136" s="145" t="s">
        <v>88</v>
      </c>
      <c r="E136" s="146"/>
      <c r="F136" s="146"/>
      <c r="G136" s="146"/>
      <c r="H136" s="147"/>
      <c r="I136" s="20">
        <v>30</v>
      </c>
      <c r="J136" s="21">
        <v>0.11773148148148148</v>
      </c>
      <c r="K136" s="53">
        <f t="shared" si="49"/>
        <v>0.003924382716049383</v>
      </c>
      <c r="L136" s="119">
        <v>5</v>
      </c>
      <c r="M136" s="22">
        <v>135</v>
      </c>
      <c r="N136" s="22"/>
      <c r="O136" s="139"/>
      <c r="P136" s="145" t="s">
        <v>50</v>
      </c>
      <c r="Q136" s="146"/>
      <c r="R136" s="146"/>
      <c r="S136" s="146"/>
      <c r="T136" s="148"/>
    </row>
    <row r="137" spans="3:20" ht="12.75">
      <c r="C137" s="23"/>
      <c r="D137" s="24"/>
      <c r="E137" s="24"/>
      <c r="F137" s="24"/>
      <c r="G137" s="24"/>
      <c r="H137" s="24"/>
      <c r="I137" s="49">
        <f>SUM(I130:I136)</f>
        <v>79.23</v>
      </c>
      <c r="J137" s="50">
        <f>SUM(J130:J136)</f>
        <v>0.2934722222222222</v>
      </c>
      <c r="K137" s="51">
        <f>IF(I137=0,"",J137/I137)</f>
        <v>0.003704054300419313</v>
      </c>
      <c r="L137" s="47"/>
      <c r="M137" s="52">
        <f>IF(SUM(M130:M136)=0,"",(AVERAGE(M130:M136)))</f>
        <v>144.33333333333334</v>
      </c>
      <c r="N137" s="52">
        <f>IF(SUM(N130:N136)=0,"",(AVERAGE(N130:N136)))</f>
        <v>53</v>
      </c>
      <c r="O137" s="52">
        <f>IF(SUM(O130:O136)=0,"",(AVERAGE(O130:O136)))</f>
      </c>
      <c r="P137" s="26"/>
      <c r="Q137" s="26"/>
      <c r="R137" s="26"/>
      <c r="S137" s="26"/>
      <c r="T137" s="27"/>
    </row>
    <row r="138" spans="3:20" ht="12.75">
      <c r="C138" s="28"/>
      <c r="D138" s="26"/>
      <c r="E138" s="26"/>
      <c r="F138" s="26"/>
      <c r="G138" s="26"/>
      <c r="H138" s="26"/>
      <c r="I138" s="29"/>
      <c r="J138" s="30"/>
      <c r="K138" s="25"/>
      <c r="L138" s="25"/>
      <c r="M138" s="31"/>
      <c r="N138" s="31"/>
      <c r="O138" s="140"/>
      <c r="P138" s="26"/>
      <c r="Q138" s="26"/>
      <c r="R138" s="26"/>
      <c r="S138" s="26"/>
      <c r="T138" s="27"/>
    </row>
    <row r="139" spans="3:20" ht="12.75">
      <c r="C139" s="48">
        <f>(C129+1)</f>
        <v>12</v>
      </c>
      <c r="D139" s="41" t="s">
        <v>25</v>
      </c>
      <c r="E139" s="17"/>
      <c r="F139" s="17"/>
      <c r="G139" s="17"/>
      <c r="H139" s="18"/>
      <c r="I139" s="43" t="s">
        <v>0</v>
      </c>
      <c r="J139" s="44" t="s">
        <v>2</v>
      </c>
      <c r="K139" s="45" t="s">
        <v>3</v>
      </c>
      <c r="L139" s="45" t="s">
        <v>22</v>
      </c>
      <c r="M139" s="46" t="s">
        <v>18</v>
      </c>
      <c r="N139" s="46" t="s">
        <v>19</v>
      </c>
      <c r="O139" s="138" t="s">
        <v>20</v>
      </c>
      <c r="P139" s="149" t="s">
        <v>21</v>
      </c>
      <c r="Q139" s="150"/>
      <c r="R139" s="150"/>
      <c r="S139" s="150"/>
      <c r="T139" s="151"/>
    </row>
    <row r="140" spans="1:20" ht="12.75">
      <c r="A140">
        <f aca="true" t="shared" si="51" ref="A140:A146">IF(I140&gt;0,B140,0)</f>
        <v>0</v>
      </c>
      <c r="B140">
        <f aca="true" t="shared" si="52" ref="B140:B146">MONTH(C140)</f>
        <v>3</v>
      </c>
      <c r="C140" s="19">
        <f>(C136+1)</f>
        <v>39160</v>
      </c>
      <c r="D140" s="145"/>
      <c r="E140" s="146"/>
      <c r="F140" s="146"/>
      <c r="G140" s="146"/>
      <c r="H140" s="147"/>
      <c r="I140" s="20"/>
      <c r="J140" s="21"/>
      <c r="K140" s="53">
        <f aca="true" t="shared" si="53" ref="K140:K146">IF(I140=0,"",J140/I140)</f>
      </c>
      <c r="L140" s="119"/>
      <c r="M140" s="22"/>
      <c r="N140" s="22"/>
      <c r="O140" s="139"/>
      <c r="P140" s="145"/>
      <c r="Q140" s="146"/>
      <c r="R140" s="146"/>
      <c r="S140" s="146"/>
      <c r="T140" s="148"/>
    </row>
    <row r="141" spans="1:20" ht="12.75">
      <c r="A141">
        <f t="shared" si="51"/>
        <v>3</v>
      </c>
      <c r="B141">
        <f t="shared" si="52"/>
        <v>3</v>
      </c>
      <c r="C141" s="19">
        <f aca="true" t="shared" si="54" ref="C141:C146">(C140+1)</f>
        <v>39161</v>
      </c>
      <c r="D141" s="145" t="s">
        <v>63</v>
      </c>
      <c r="E141" s="146"/>
      <c r="F141" s="146"/>
      <c r="G141" s="146"/>
      <c r="H141" s="147"/>
      <c r="I141" s="20">
        <v>11.1</v>
      </c>
      <c r="J141" s="21">
        <v>0.04461805555555556</v>
      </c>
      <c r="K141" s="53">
        <f t="shared" si="53"/>
        <v>0.004019644644644645</v>
      </c>
      <c r="L141" s="119">
        <v>8</v>
      </c>
      <c r="M141" s="22"/>
      <c r="N141" s="22"/>
      <c r="O141" s="139"/>
      <c r="P141" s="145" t="s">
        <v>50</v>
      </c>
      <c r="Q141" s="146"/>
      <c r="R141" s="146"/>
      <c r="S141" s="146"/>
      <c r="T141" s="148"/>
    </row>
    <row r="142" spans="1:20" ht="12.75">
      <c r="A142">
        <f t="shared" si="51"/>
        <v>3</v>
      </c>
      <c r="B142">
        <f t="shared" si="52"/>
        <v>3</v>
      </c>
      <c r="C142" s="19">
        <f t="shared" si="54"/>
        <v>39162</v>
      </c>
      <c r="D142" s="145" t="s">
        <v>47</v>
      </c>
      <c r="E142" s="146"/>
      <c r="F142" s="146"/>
      <c r="G142" s="146"/>
      <c r="H142" s="147"/>
      <c r="I142" s="32">
        <v>15</v>
      </c>
      <c r="J142" s="21">
        <v>0.05537037037037037</v>
      </c>
      <c r="K142" s="53">
        <f t="shared" si="53"/>
        <v>0.003691358024691358</v>
      </c>
      <c r="L142" s="119">
        <v>6</v>
      </c>
      <c r="M142" s="22"/>
      <c r="N142" s="22" t="s">
        <v>17</v>
      </c>
      <c r="O142" s="139"/>
      <c r="P142" s="145" t="s">
        <v>90</v>
      </c>
      <c r="Q142" s="146"/>
      <c r="R142" s="146"/>
      <c r="S142" s="146"/>
      <c r="T142" s="148"/>
    </row>
    <row r="143" spans="1:20" ht="12.75">
      <c r="A143">
        <f t="shared" si="51"/>
        <v>3</v>
      </c>
      <c r="B143">
        <f t="shared" si="52"/>
        <v>3</v>
      </c>
      <c r="C143" s="19">
        <f t="shared" si="54"/>
        <v>39163</v>
      </c>
      <c r="D143" s="145" t="s">
        <v>60</v>
      </c>
      <c r="E143" s="146"/>
      <c r="F143" s="146"/>
      <c r="G143" s="146"/>
      <c r="H143" s="147"/>
      <c r="I143" s="20">
        <v>4.23</v>
      </c>
      <c r="J143" s="21">
        <v>0.017870370370370373</v>
      </c>
      <c r="K143" s="53">
        <f t="shared" si="53"/>
        <v>0.004224673846423255</v>
      </c>
      <c r="L143" s="119">
        <v>8</v>
      </c>
      <c r="M143" s="22">
        <v>139</v>
      </c>
      <c r="N143" s="22" t="s">
        <v>17</v>
      </c>
      <c r="O143" s="139"/>
      <c r="P143" s="145" t="s">
        <v>50</v>
      </c>
      <c r="Q143" s="146"/>
      <c r="R143" s="146"/>
      <c r="S143" s="146"/>
      <c r="T143" s="148"/>
    </row>
    <row r="144" spans="1:20" ht="12.75">
      <c r="A144">
        <f t="shared" si="51"/>
        <v>3</v>
      </c>
      <c r="B144">
        <f t="shared" si="52"/>
        <v>3</v>
      </c>
      <c r="C144" s="19">
        <f t="shared" si="54"/>
        <v>39164</v>
      </c>
      <c r="D144" s="145" t="s">
        <v>60</v>
      </c>
      <c r="E144" s="146"/>
      <c r="F144" s="146"/>
      <c r="G144" s="146"/>
      <c r="H144" s="147"/>
      <c r="I144" s="20">
        <v>4.23</v>
      </c>
      <c r="J144" s="21">
        <v>0.013726851851851851</v>
      </c>
      <c r="K144" s="53">
        <f t="shared" si="53"/>
        <v>0.003245118641099728</v>
      </c>
      <c r="L144" s="119">
        <v>8</v>
      </c>
      <c r="M144" s="22">
        <v>159</v>
      </c>
      <c r="N144" s="22"/>
      <c r="O144" s="139"/>
      <c r="P144" s="145" t="s">
        <v>91</v>
      </c>
      <c r="Q144" s="146"/>
      <c r="R144" s="146"/>
      <c r="S144" s="146"/>
      <c r="T144" s="148"/>
    </row>
    <row r="145" spans="1:20" ht="12.75">
      <c r="A145">
        <f t="shared" si="51"/>
        <v>3</v>
      </c>
      <c r="B145">
        <f t="shared" si="52"/>
        <v>3</v>
      </c>
      <c r="C145" s="19">
        <f t="shared" si="54"/>
        <v>39165</v>
      </c>
      <c r="D145" s="145" t="s">
        <v>93</v>
      </c>
      <c r="E145" s="146"/>
      <c r="F145" s="146"/>
      <c r="G145" s="146"/>
      <c r="H145" s="147"/>
      <c r="I145" s="32">
        <v>10.06</v>
      </c>
      <c r="J145" s="21">
        <v>0.036412037037037034</v>
      </c>
      <c r="K145" s="53">
        <f t="shared" si="53"/>
        <v>0.0036194867830056693</v>
      </c>
      <c r="L145" s="119">
        <v>8</v>
      </c>
      <c r="M145" s="22">
        <v>155</v>
      </c>
      <c r="N145" s="22"/>
      <c r="O145" s="139"/>
      <c r="P145" s="145" t="s">
        <v>74</v>
      </c>
      <c r="Q145" s="146"/>
      <c r="R145" s="146"/>
      <c r="S145" s="146"/>
      <c r="T145" s="148"/>
    </row>
    <row r="146" spans="1:20" ht="12.75">
      <c r="A146">
        <f t="shared" si="51"/>
        <v>3</v>
      </c>
      <c r="B146">
        <f t="shared" si="52"/>
        <v>3</v>
      </c>
      <c r="C146" s="19">
        <f t="shared" si="54"/>
        <v>39166</v>
      </c>
      <c r="D146" s="145" t="s">
        <v>92</v>
      </c>
      <c r="E146" s="146"/>
      <c r="F146" s="146"/>
      <c r="G146" s="146"/>
      <c r="H146" s="147"/>
      <c r="I146" s="20">
        <v>5</v>
      </c>
      <c r="J146" s="21">
        <v>0.015150462962962963</v>
      </c>
      <c r="K146" s="53">
        <f t="shared" si="53"/>
        <v>0.0030300925925925925</v>
      </c>
      <c r="L146" s="119">
        <v>8</v>
      </c>
      <c r="M146" s="22">
        <v>171</v>
      </c>
      <c r="N146" s="22"/>
      <c r="O146" s="139"/>
      <c r="P146" s="145"/>
      <c r="Q146" s="146"/>
      <c r="R146" s="146"/>
      <c r="S146" s="146"/>
      <c r="T146" s="148"/>
    </row>
    <row r="147" spans="3:20" ht="12.75">
      <c r="C147" s="23"/>
      <c r="D147" s="24"/>
      <c r="E147" s="24"/>
      <c r="F147" s="24"/>
      <c r="G147" s="24"/>
      <c r="H147" s="24"/>
      <c r="I147" s="49">
        <f>SUM(I140:I146)</f>
        <v>49.620000000000005</v>
      </c>
      <c r="J147" s="50">
        <f>SUM(J140:J146)</f>
        <v>0.18314814814814817</v>
      </c>
      <c r="K147" s="51">
        <f>IF(I147=0,"",J147/I147)</f>
        <v>0.00369101467448908</v>
      </c>
      <c r="L147" s="47"/>
      <c r="M147" s="52">
        <f>IF(SUM(M140:M146)=0,"",(AVERAGE(M140:M146)))</f>
        <v>156</v>
      </c>
      <c r="N147" s="52">
        <f>IF(SUM(N140:N146)=0,"",(AVERAGE(N140:N146)))</f>
      </c>
      <c r="O147" s="52">
        <f>IF(SUM(O140:O146)=0,"",(AVERAGE(O140:O146)))</f>
      </c>
      <c r="P147" s="26"/>
      <c r="Q147" s="26"/>
      <c r="R147" s="26"/>
      <c r="S147" s="26"/>
      <c r="T147" s="27"/>
    </row>
    <row r="148" spans="3:20" ht="12.75">
      <c r="C148" s="28"/>
      <c r="D148" s="26"/>
      <c r="E148" s="26"/>
      <c r="F148" s="26"/>
      <c r="G148" s="26"/>
      <c r="H148" s="26"/>
      <c r="I148" s="29"/>
      <c r="J148" s="30"/>
      <c r="K148" s="25"/>
      <c r="L148" s="25"/>
      <c r="M148" s="31"/>
      <c r="N148" s="31"/>
      <c r="O148" s="140"/>
      <c r="P148" s="26"/>
      <c r="Q148" s="26"/>
      <c r="R148" s="26"/>
      <c r="S148" s="26"/>
      <c r="T148" s="27"/>
    </row>
    <row r="149" spans="3:20" ht="12.75">
      <c r="C149" s="48">
        <f>(C139+1)</f>
        <v>13</v>
      </c>
      <c r="D149" s="41" t="s">
        <v>25</v>
      </c>
      <c r="E149" s="17"/>
      <c r="F149" s="17"/>
      <c r="G149" s="17"/>
      <c r="H149" s="18"/>
      <c r="I149" s="43" t="s">
        <v>0</v>
      </c>
      <c r="J149" s="44" t="s">
        <v>2</v>
      </c>
      <c r="K149" s="45" t="s">
        <v>3</v>
      </c>
      <c r="L149" s="45" t="s">
        <v>22</v>
      </c>
      <c r="M149" s="46" t="s">
        <v>18</v>
      </c>
      <c r="N149" s="46" t="s">
        <v>19</v>
      </c>
      <c r="O149" s="138" t="s">
        <v>20</v>
      </c>
      <c r="P149" s="149" t="s">
        <v>21</v>
      </c>
      <c r="Q149" s="150"/>
      <c r="R149" s="150"/>
      <c r="S149" s="150"/>
      <c r="T149" s="151"/>
    </row>
    <row r="150" spans="1:20" ht="12.75">
      <c r="A150">
        <f aca="true" t="shared" si="55" ref="A150:A156">IF(I150&gt;0,B150,0)</f>
        <v>3</v>
      </c>
      <c r="B150">
        <f aca="true" t="shared" si="56" ref="B150:B156">MONTH(C150)</f>
        <v>3</v>
      </c>
      <c r="C150" s="19">
        <f>(C146+1)</f>
        <v>39167</v>
      </c>
      <c r="D150" s="145" t="s">
        <v>79</v>
      </c>
      <c r="E150" s="146"/>
      <c r="F150" s="146"/>
      <c r="G150" s="146"/>
      <c r="H150" s="147"/>
      <c r="I150" s="20">
        <v>10</v>
      </c>
      <c r="J150" s="21">
        <v>0.03866898148148148</v>
      </c>
      <c r="K150" s="53">
        <f aca="true" t="shared" si="57" ref="K150:K156">IF(I150=0,"",J150/I150)</f>
        <v>0.003866898148148148</v>
      </c>
      <c r="L150" s="119">
        <v>8</v>
      </c>
      <c r="M150" s="22">
        <v>148</v>
      </c>
      <c r="N150" s="22"/>
      <c r="O150" s="139"/>
      <c r="P150" s="145" t="s">
        <v>50</v>
      </c>
      <c r="Q150" s="146"/>
      <c r="R150" s="146"/>
      <c r="S150" s="146"/>
      <c r="T150" s="148"/>
    </row>
    <row r="151" spans="1:20" ht="12.75">
      <c r="A151">
        <f t="shared" si="55"/>
        <v>3</v>
      </c>
      <c r="B151">
        <f t="shared" si="56"/>
        <v>3</v>
      </c>
      <c r="C151" s="19">
        <f aca="true" t="shared" si="58" ref="C151:C156">(C150+1)</f>
        <v>39168</v>
      </c>
      <c r="D151" s="145" t="s">
        <v>88</v>
      </c>
      <c r="E151" s="146"/>
      <c r="F151" s="146"/>
      <c r="G151" s="146"/>
      <c r="H151" s="147"/>
      <c r="I151" s="20">
        <v>30</v>
      </c>
      <c r="J151" s="21">
        <v>0.11123842592592592</v>
      </c>
      <c r="K151" s="53">
        <f t="shared" si="57"/>
        <v>0.0037079475308641973</v>
      </c>
      <c r="L151" s="119">
        <v>8</v>
      </c>
      <c r="M151" s="22">
        <v>137</v>
      </c>
      <c r="N151" s="22"/>
      <c r="O151" s="139"/>
      <c r="P151" s="145" t="s">
        <v>48</v>
      </c>
      <c r="Q151" s="146"/>
      <c r="R151" s="146"/>
      <c r="S151" s="146"/>
      <c r="T151" s="148"/>
    </row>
    <row r="152" spans="1:20" ht="12.75">
      <c r="A152">
        <f t="shared" si="55"/>
        <v>3</v>
      </c>
      <c r="B152">
        <f t="shared" si="56"/>
        <v>3</v>
      </c>
      <c r="C152" s="19">
        <f t="shared" si="58"/>
        <v>39169</v>
      </c>
      <c r="D152" s="145" t="s">
        <v>208</v>
      </c>
      <c r="E152" s="146"/>
      <c r="F152" s="146"/>
      <c r="G152" s="146"/>
      <c r="H152" s="147"/>
      <c r="I152" s="20">
        <v>6</v>
      </c>
      <c r="J152" s="21">
        <v>0.02398148148148148</v>
      </c>
      <c r="K152" s="53">
        <f t="shared" si="57"/>
        <v>0.003996913580246913</v>
      </c>
      <c r="L152" s="119">
        <v>6</v>
      </c>
      <c r="M152" s="22">
        <v>125</v>
      </c>
      <c r="N152" s="22" t="s">
        <v>17</v>
      </c>
      <c r="O152" s="139"/>
      <c r="P152" s="145" t="s">
        <v>66</v>
      </c>
      <c r="Q152" s="146"/>
      <c r="R152" s="146"/>
      <c r="S152" s="146"/>
      <c r="T152" s="148"/>
    </row>
    <row r="153" spans="1:20" ht="12.75">
      <c r="A153">
        <f t="shared" si="55"/>
        <v>0</v>
      </c>
      <c r="B153">
        <f t="shared" si="56"/>
        <v>3</v>
      </c>
      <c r="C153" s="19">
        <f t="shared" si="58"/>
        <v>39170</v>
      </c>
      <c r="D153" s="145"/>
      <c r="E153" s="146"/>
      <c r="F153" s="146"/>
      <c r="G153" s="146"/>
      <c r="H153" s="147"/>
      <c r="I153" s="20"/>
      <c r="J153" s="21"/>
      <c r="K153" s="53">
        <f t="shared" si="57"/>
      </c>
      <c r="L153" s="119"/>
      <c r="M153" s="22"/>
      <c r="N153" s="22" t="s">
        <v>17</v>
      </c>
      <c r="O153" s="139"/>
      <c r="P153" s="145"/>
      <c r="Q153" s="146"/>
      <c r="R153" s="146"/>
      <c r="S153" s="146"/>
      <c r="T153" s="148"/>
    </row>
    <row r="154" spans="1:20" ht="12.75">
      <c r="A154">
        <f t="shared" si="55"/>
        <v>3</v>
      </c>
      <c r="B154">
        <f t="shared" si="56"/>
        <v>3</v>
      </c>
      <c r="C154" s="19">
        <f t="shared" si="58"/>
        <v>39171</v>
      </c>
      <c r="D154" s="145" t="s">
        <v>47</v>
      </c>
      <c r="E154" s="146"/>
      <c r="F154" s="146"/>
      <c r="G154" s="146"/>
      <c r="H154" s="147"/>
      <c r="I154" s="32">
        <v>15</v>
      </c>
      <c r="J154" s="21">
        <v>0.06060185185185185</v>
      </c>
      <c r="K154" s="53">
        <f t="shared" si="57"/>
        <v>0.004040123456790124</v>
      </c>
      <c r="L154" s="119">
        <v>8</v>
      </c>
      <c r="M154" s="22">
        <v>130</v>
      </c>
      <c r="N154" s="22"/>
      <c r="O154" s="139"/>
      <c r="P154" s="145" t="s">
        <v>50</v>
      </c>
      <c r="Q154" s="146"/>
      <c r="R154" s="146"/>
      <c r="S154" s="146"/>
      <c r="T154" s="148"/>
    </row>
    <row r="155" spans="1:20" ht="12.75">
      <c r="A155">
        <f t="shared" si="55"/>
        <v>0</v>
      </c>
      <c r="B155">
        <f t="shared" si="56"/>
        <v>3</v>
      </c>
      <c r="C155" s="19">
        <f t="shared" si="58"/>
        <v>39172</v>
      </c>
      <c r="D155" s="145"/>
      <c r="E155" s="146"/>
      <c r="F155" s="146"/>
      <c r="G155" s="146"/>
      <c r="H155" s="147"/>
      <c r="I155" s="32"/>
      <c r="J155" s="21"/>
      <c r="K155" s="53">
        <f t="shared" si="57"/>
      </c>
      <c r="L155" s="119"/>
      <c r="M155" s="22"/>
      <c r="N155" s="22"/>
      <c r="O155" s="139"/>
      <c r="P155" s="145"/>
      <c r="Q155" s="146"/>
      <c r="R155" s="146"/>
      <c r="S155" s="146"/>
      <c r="T155" s="148"/>
    </row>
    <row r="156" spans="1:20" ht="12.75">
      <c r="A156">
        <f t="shared" si="55"/>
        <v>4</v>
      </c>
      <c r="B156">
        <f t="shared" si="56"/>
        <v>4</v>
      </c>
      <c r="C156" s="19">
        <f t="shared" si="58"/>
        <v>39173</v>
      </c>
      <c r="D156" s="145" t="s">
        <v>94</v>
      </c>
      <c r="E156" s="146"/>
      <c r="F156" s="146"/>
      <c r="G156" s="146"/>
      <c r="H156" s="147"/>
      <c r="I156" s="20">
        <v>36</v>
      </c>
      <c r="J156" s="21">
        <v>0.1372685185185185</v>
      </c>
      <c r="K156" s="53">
        <f t="shared" si="57"/>
        <v>0.003813014403292181</v>
      </c>
      <c r="L156" s="119">
        <v>8</v>
      </c>
      <c r="M156" s="22">
        <v>146</v>
      </c>
      <c r="N156" s="22"/>
      <c r="O156" s="139">
        <v>68.9</v>
      </c>
      <c r="P156" s="145" t="s">
        <v>48</v>
      </c>
      <c r="Q156" s="146"/>
      <c r="R156" s="146"/>
      <c r="S156" s="146"/>
      <c r="T156" s="148"/>
    </row>
    <row r="157" spans="3:20" ht="12.75">
      <c r="C157" s="23"/>
      <c r="D157" s="24"/>
      <c r="E157" s="24"/>
      <c r="F157" s="24"/>
      <c r="G157" s="24"/>
      <c r="H157" s="24"/>
      <c r="I157" s="49">
        <f>SUM(I150:I156)</f>
        <v>97</v>
      </c>
      <c r="J157" s="50">
        <f>SUM(J150:J156)</f>
        <v>0.37175925925925923</v>
      </c>
      <c r="K157" s="51">
        <f>IF(I157=0,"",J157/I157)</f>
        <v>0.0038325696830851467</v>
      </c>
      <c r="L157" s="47"/>
      <c r="M157" s="52">
        <f>IF(SUM(M150:M156)=0,"",(AVERAGE(M150:M156)))</f>
        <v>137.2</v>
      </c>
      <c r="N157" s="52">
        <f>IF(SUM(N150:N156)=0,"",(AVERAGE(N150:N156)))</f>
      </c>
      <c r="O157" s="52">
        <f>IF(SUM(O150:O156)=0,"",(AVERAGE(O150:O156)))</f>
        <v>68.9</v>
      </c>
      <c r="P157" s="26"/>
      <c r="Q157" s="26"/>
      <c r="R157" s="26"/>
      <c r="S157" s="26"/>
      <c r="T157" s="27"/>
    </row>
    <row r="158" spans="3:20" ht="12.75">
      <c r="C158" s="28"/>
      <c r="D158" s="26"/>
      <c r="E158" s="26"/>
      <c r="F158" s="26"/>
      <c r="G158" s="26"/>
      <c r="H158" s="26"/>
      <c r="I158" s="29"/>
      <c r="J158" s="30"/>
      <c r="K158" s="25"/>
      <c r="L158" s="25"/>
      <c r="M158" s="31"/>
      <c r="N158" s="31"/>
      <c r="O158" s="140"/>
      <c r="P158" s="26"/>
      <c r="Q158" s="26"/>
      <c r="R158" s="26"/>
      <c r="S158" s="26"/>
      <c r="T158" s="27"/>
    </row>
    <row r="159" spans="3:20" ht="12.75">
      <c r="C159" s="48">
        <f>(C149+1)</f>
        <v>14</v>
      </c>
      <c r="D159" s="41" t="s">
        <v>25</v>
      </c>
      <c r="E159" s="17"/>
      <c r="F159" s="17"/>
      <c r="G159" s="17"/>
      <c r="H159" s="18"/>
      <c r="I159" s="43" t="s">
        <v>0</v>
      </c>
      <c r="J159" s="44" t="s">
        <v>2</v>
      </c>
      <c r="K159" s="45" t="s">
        <v>3</v>
      </c>
      <c r="L159" s="45" t="s">
        <v>22</v>
      </c>
      <c r="M159" s="46" t="s">
        <v>18</v>
      </c>
      <c r="N159" s="46" t="s">
        <v>19</v>
      </c>
      <c r="O159" s="138" t="s">
        <v>20</v>
      </c>
      <c r="P159" s="149" t="s">
        <v>21</v>
      </c>
      <c r="Q159" s="150"/>
      <c r="R159" s="150"/>
      <c r="S159" s="150"/>
      <c r="T159" s="151"/>
    </row>
    <row r="160" spans="1:20" ht="12.75">
      <c r="A160">
        <f aca="true" t="shared" si="59" ref="A160:A166">IF(I160&gt;0,B160,0)</f>
        <v>0</v>
      </c>
      <c r="B160">
        <f aca="true" t="shared" si="60" ref="B160:B166">MONTH(C160)</f>
        <v>4</v>
      </c>
      <c r="C160" s="19">
        <f>(C156+1)</f>
        <v>39174</v>
      </c>
      <c r="D160" s="145"/>
      <c r="E160" s="146"/>
      <c r="F160" s="146"/>
      <c r="G160" s="146"/>
      <c r="H160" s="147"/>
      <c r="I160" s="20"/>
      <c r="J160" s="21"/>
      <c r="K160" s="53">
        <f aca="true" t="shared" si="61" ref="K160:K166">IF(I160=0,"",J160/I160)</f>
      </c>
      <c r="L160" s="119"/>
      <c r="M160" s="22"/>
      <c r="N160" s="22"/>
      <c r="O160" s="139"/>
      <c r="P160" s="145"/>
      <c r="Q160" s="146"/>
      <c r="R160" s="146"/>
      <c r="S160" s="146"/>
      <c r="T160" s="148"/>
    </row>
    <row r="161" spans="1:20" ht="12.75">
      <c r="A161">
        <f t="shared" si="59"/>
        <v>0</v>
      </c>
      <c r="B161">
        <f t="shared" si="60"/>
        <v>4</v>
      </c>
      <c r="C161" s="19">
        <f aca="true" t="shared" si="62" ref="C161:C166">(C160+1)</f>
        <v>39175</v>
      </c>
      <c r="D161" s="145"/>
      <c r="E161" s="146"/>
      <c r="F161" s="146"/>
      <c r="G161" s="146"/>
      <c r="H161" s="147"/>
      <c r="I161" s="32"/>
      <c r="J161" s="21"/>
      <c r="K161" s="53">
        <f t="shared" si="61"/>
      </c>
      <c r="L161" s="119"/>
      <c r="M161" s="22"/>
      <c r="N161" s="22"/>
      <c r="O161" s="139"/>
      <c r="P161" s="145"/>
      <c r="Q161" s="146"/>
      <c r="R161" s="146"/>
      <c r="S161" s="146"/>
      <c r="T161" s="148"/>
    </row>
    <row r="162" spans="1:20" ht="12.75">
      <c r="A162">
        <f t="shared" si="59"/>
        <v>4</v>
      </c>
      <c r="B162">
        <f t="shared" si="60"/>
        <v>4</v>
      </c>
      <c r="C162" s="19">
        <f t="shared" si="62"/>
        <v>39176</v>
      </c>
      <c r="D162" s="145" t="s">
        <v>49</v>
      </c>
      <c r="E162" s="146"/>
      <c r="F162" s="146"/>
      <c r="G162" s="146"/>
      <c r="H162" s="147"/>
      <c r="I162" s="20">
        <v>10</v>
      </c>
      <c r="J162" s="21">
        <v>0.037314814814814815</v>
      </c>
      <c r="K162" s="53">
        <f t="shared" si="61"/>
        <v>0.0037314814814814815</v>
      </c>
      <c r="L162" s="119">
        <v>8</v>
      </c>
      <c r="M162" s="22">
        <v>137</v>
      </c>
      <c r="N162" s="22" t="s">
        <v>17</v>
      </c>
      <c r="O162" s="139"/>
      <c r="P162" s="145" t="s">
        <v>50</v>
      </c>
      <c r="Q162" s="146"/>
      <c r="R162" s="146"/>
      <c r="S162" s="146"/>
      <c r="T162" s="148"/>
    </row>
    <row r="163" spans="1:20" ht="12.75">
      <c r="A163">
        <f t="shared" si="59"/>
        <v>0</v>
      </c>
      <c r="B163">
        <f t="shared" si="60"/>
        <v>4</v>
      </c>
      <c r="C163" s="19">
        <f t="shared" si="62"/>
        <v>39177</v>
      </c>
      <c r="D163" s="145"/>
      <c r="E163" s="146"/>
      <c r="F163" s="146"/>
      <c r="G163" s="146"/>
      <c r="H163" s="147"/>
      <c r="I163" s="20"/>
      <c r="J163" s="21"/>
      <c r="K163" s="53">
        <f t="shared" si="61"/>
      </c>
      <c r="L163" s="119"/>
      <c r="M163" s="22"/>
      <c r="N163" s="22" t="s">
        <v>17</v>
      </c>
      <c r="O163" s="139"/>
      <c r="P163" s="145"/>
      <c r="Q163" s="146"/>
      <c r="R163" s="146"/>
      <c r="S163" s="146"/>
      <c r="T163" s="148"/>
    </row>
    <row r="164" spans="1:20" ht="12.75">
      <c r="A164">
        <f t="shared" si="59"/>
        <v>4</v>
      </c>
      <c r="B164">
        <f t="shared" si="60"/>
        <v>4</v>
      </c>
      <c r="C164" s="19">
        <f t="shared" si="62"/>
        <v>39178</v>
      </c>
      <c r="D164" s="145" t="s">
        <v>51</v>
      </c>
      <c r="E164" s="146"/>
      <c r="F164" s="146"/>
      <c r="G164" s="146"/>
      <c r="H164" s="147"/>
      <c r="I164" s="20">
        <v>12.1</v>
      </c>
      <c r="J164" s="21">
        <v>0.047511574074074074</v>
      </c>
      <c r="K164" s="53">
        <f t="shared" si="61"/>
        <v>0.003926576369758188</v>
      </c>
      <c r="L164" s="119">
        <v>8</v>
      </c>
      <c r="M164" s="22">
        <v>141</v>
      </c>
      <c r="N164" s="22"/>
      <c r="O164" s="139"/>
      <c r="P164" s="145" t="s">
        <v>50</v>
      </c>
      <c r="Q164" s="146"/>
      <c r="R164" s="146"/>
      <c r="S164" s="146"/>
      <c r="T164" s="148"/>
    </row>
    <row r="165" spans="1:20" ht="12.75">
      <c r="A165">
        <f t="shared" si="59"/>
        <v>4</v>
      </c>
      <c r="B165">
        <f t="shared" si="60"/>
        <v>4</v>
      </c>
      <c r="C165" s="19">
        <f t="shared" si="62"/>
        <v>39179</v>
      </c>
      <c r="D165" s="145" t="s">
        <v>63</v>
      </c>
      <c r="E165" s="146"/>
      <c r="F165" s="146"/>
      <c r="G165" s="146"/>
      <c r="H165" s="147"/>
      <c r="I165" s="20">
        <v>11.1</v>
      </c>
      <c r="J165" s="21">
        <v>0.03761574074074074</v>
      </c>
      <c r="K165" s="53">
        <f t="shared" si="61"/>
        <v>0.0033888054721388054</v>
      </c>
      <c r="L165" s="119">
        <v>8</v>
      </c>
      <c r="M165" s="22">
        <v>149</v>
      </c>
      <c r="N165" s="22"/>
      <c r="O165" s="139">
        <v>69</v>
      </c>
      <c r="P165" s="145" t="s">
        <v>95</v>
      </c>
      <c r="Q165" s="146"/>
      <c r="R165" s="146"/>
      <c r="S165" s="146"/>
      <c r="T165" s="148"/>
    </row>
    <row r="166" spans="1:20" ht="12.75">
      <c r="A166">
        <f t="shared" si="59"/>
        <v>4</v>
      </c>
      <c r="B166">
        <f t="shared" si="60"/>
        <v>4</v>
      </c>
      <c r="C166" s="19">
        <f t="shared" si="62"/>
        <v>39180</v>
      </c>
      <c r="D166" s="145" t="s">
        <v>60</v>
      </c>
      <c r="E166" s="146"/>
      <c r="F166" s="146"/>
      <c r="G166" s="146"/>
      <c r="H166" s="147"/>
      <c r="I166" s="20">
        <v>4.23</v>
      </c>
      <c r="J166" s="21">
        <v>0.01709490740740741</v>
      </c>
      <c r="K166" s="53">
        <f t="shared" si="61"/>
        <v>0.00404134926889064</v>
      </c>
      <c r="L166" s="119">
        <v>9</v>
      </c>
      <c r="M166" s="22"/>
      <c r="N166" s="22"/>
      <c r="O166" s="139"/>
      <c r="P166" s="145" t="s">
        <v>68</v>
      </c>
      <c r="Q166" s="146"/>
      <c r="R166" s="146"/>
      <c r="S166" s="146"/>
      <c r="T166" s="148"/>
    </row>
    <row r="167" spans="3:20" ht="12.75">
      <c r="C167" s="23"/>
      <c r="D167" s="24"/>
      <c r="E167" s="24"/>
      <c r="F167" s="24"/>
      <c r="G167" s="24"/>
      <c r="H167" s="24"/>
      <c r="I167" s="49">
        <f>SUM(I160:I166)</f>
        <v>37.43000000000001</v>
      </c>
      <c r="J167" s="50">
        <f>SUM(J160:J166)</f>
        <v>0.13953703703703704</v>
      </c>
      <c r="K167" s="51">
        <f>IF(I167=0,"",J167/I167)</f>
        <v>0.003727946487764815</v>
      </c>
      <c r="L167" s="47"/>
      <c r="M167" s="52">
        <f>IF(SUM(M160:M166)=0,"",(AVERAGE(M160:M166)))</f>
        <v>142.33333333333334</v>
      </c>
      <c r="N167" s="52">
        <f>IF(SUM(N160:N166)=0,"",(AVERAGE(N160:N166)))</f>
      </c>
      <c r="O167" s="52">
        <f>IF(SUM(O160:O166)=0,"",(AVERAGE(O160:O166)))</f>
        <v>69</v>
      </c>
      <c r="P167" s="26"/>
      <c r="Q167" s="26"/>
      <c r="R167" s="26"/>
      <c r="S167" s="26"/>
      <c r="T167" s="27"/>
    </row>
    <row r="168" spans="3:20" ht="12.75">
      <c r="C168" s="28"/>
      <c r="D168" s="26"/>
      <c r="E168" s="26"/>
      <c r="F168" s="26"/>
      <c r="G168" s="26"/>
      <c r="H168" s="26"/>
      <c r="I168" s="29"/>
      <c r="J168" s="30"/>
      <c r="K168" s="25"/>
      <c r="L168" s="25"/>
      <c r="M168" s="31"/>
      <c r="N168" s="31"/>
      <c r="O168" s="140"/>
      <c r="P168" s="26"/>
      <c r="Q168" s="26"/>
      <c r="R168" s="26"/>
      <c r="S168" s="26"/>
      <c r="T168" s="27"/>
    </row>
    <row r="169" spans="3:20" ht="12.75">
      <c r="C169" s="48">
        <f>(C159+1)</f>
        <v>15</v>
      </c>
      <c r="D169" s="41" t="s">
        <v>25</v>
      </c>
      <c r="E169" s="17"/>
      <c r="F169" s="17"/>
      <c r="G169" s="17"/>
      <c r="H169" s="18"/>
      <c r="I169" s="43" t="s">
        <v>0</v>
      </c>
      <c r="J169" s="44" t="s">
        <v>2</v>
      </c>
      <c r="K169" s="45" t="s">
        <v>3</v>
      </c>
      <c r="L169" s="45" t="s">
        <v>22</v>
      </c>
      <c r="M169" s="46" t="s">
        <v>18</v>
      </c>
      <c r="N169" s="46" t="s">
        <v>19</v>
      </c>
      <c r="O169" s="138" t="s">
        <v>20</v>
      </c>
      <c r="P169" s="149" t="s">
        <v>21</v>
      </c>
      <c r="Q169" s="150"/>
      <c r="R169" s="150"/>
      <c r="S169" s="150"/>
      <c r="T169" s="151"/>
    </row>
    <row r="170" spans="1:20" ht="12.75">
      <c r="A170">
        <f aca="true" t="shared" si="63" ref="A170:A176">IF(I170&gt;0,B170,0)</f>
        <v>4</v>
      </c>
      <c r="B170">
        <f aca="true" t="shared" si="64" ref="B170:B176">MONTH(C170)</f>
        <v>4</v>
      </c>
      <c r="C170" s="19">
        <f>(C166+1)</f>
        <v>39181</v>
      </c>
      <c r="D170" s="145" t="s">
        <v>94</v>
      </c>
      <c r="E170" s="146"/>
      <c r="F170" s="146"/>
      <c r="G170" s="146"/>
      <c r="H170" s="147"/>
      <c r="I170" s="20">
        <v>36</v>
      </c>
      <c r="J170" s="21">
        <v>0.13318287037037038</v>
      </c>
      <c r="K170" s="53">
        <f aca="true" t="shared" si="65" ref="K170:K176">IF(I170=0,"",J170/I170)</f>
        <v>0.003699524176954733</v>
      </c>
      <c r="L170" s="119">
        <v>9</v>
      </c>
      <c r="M170" s="22">
        <v>146</v>
      </c>
      <c r="N170" s="22"/>
      <c r="O170" s="139">
        <v>69.9</v>
      </c>
      <c r="P170" s="145" t="s">
        <v>97</v>
      </c>
      <c r="Q170" s="146"/>
      <c r="R170" s="146"/>
      <c r="S170" s="146"/>
      <c r="T170" s="148"/>
    </row>
    <row r="171" spans="1:20" ht="12.75">
      <c r="A171">
        <f t="shared" si="63"/>
        <v>4</v>
      </c>
      <c r="B171">
        <f t="shared" si="64"/>
        <v>4</v>
      </c>
      <c r="C171" s="19">
        <f aca="true" t="shared" si="66" ref="C171:C176">(C170+1)</f>
        <v>39182</v>
      </c>
      <c r="D171" s="145" t="s">
        <v>60</v>
      </c>
      <c r="E171" s="146"/>
      <c r="F171" s="146"/>
      <c r="G171" s="146"/>
      <c r="H171" s="147"/>
      <c r="I171" s="20">
        <v>4.23</v>
      </c>
      <c r="J171" s="21">
        <v>0.01719907407407407</v>
      </c>
      <c r="K171" s="53">
        <f t="shared" si="65"/>
        <v>0.004065974958409946</v>
      </c>
      <c r="L171" s="119">
        <v>8</v>
      </c>
      <c r="M171" s="22">
        <v>139</v>
      </c>
      <c r="N171" s="22"/>
      <c r="O171" s="139"/>
      <c r="P171" s="145" t="s">
        <v>50</v>
      </c>
      <c r="Q171" s="146"/>
      <c r="R171" s="146"/>
      <c r="S171" s="146"/>
      <c r="T171" s="148"/>
    </row>
    <row r="172" spans="1:20" ht="12.75">
      <c r="A172">
        <f t="shared" si="63"/>
        <v>4</v>
      </c>
      <c r="B172">
        <f t="shared" si="64"/>
        <v>4</v>
      </c>
      <c r="C172" s="19">
        <f t="shared" si="66"/>
        <v>39183</v>
      </c>
      <c r="D172" s="145" t="s">
        <v>78</v>
      </c>
      <c r="E172" s="146"/>
      <c r="F172" s="146"/>
      <c r="G172" s="146"/>
      <c r="H172" s="147"/>
      <c r="I172" s="20">
        <v>15</v>
      </c>
      <c r="J172" s="21">
        <v>0.05910879629629629</v>
      </c>
      <c r="K172" s="53">
        <f t="shared" si="65"/>
        <v>0.003940586419753086</v>
      </c>
      <c r="L172" s="119">
        <v>9</v>
      </c>
      <c r="M172" s="22"/>
      <c r="N172" s="22" t="s">
        <v>17</v>
      </c>
      <c r="O172" s="139"/>
      <c r="P172" s="145" t="s">
        <v>66</v>
      </c>
      <c r="Q172" s="146"/>
      <c r="R172" s="146"/>
      <c r="S172" s="146"/>
      <c r="T172" s="148"/>
    </row>
    <row r="173" spans="1:20" ht="12.75">
      <c r="A173">
        <f t="shared" si="63"/>
        <v>4</v>
      </c>
      <c r="B173">
        <f t="shared" si="64"/>
        <v>4</v>
      </c>
      <c r="C173" s="19">
        <f t="shared" si="66"/>
        <v>39184</v>
      </c>
      <c r="D173" s="145" t="s">
        <v>49</v>
      </c>
      <c r="E173" s="146"/>
      <c r="F173" s="146"/>
      <c r="G173" s="146"/>
      <c r="H173" s="147"/>
      <c r="I173" s="32">
        <v>10</v>
      </c>
      <c r="J173" s="21">
        <v>0.03819444444444444</v>
      </c>
      <c r="K173" s="53">
        <f t="shared" si="65"/>
        <v>0.003819444444444444</v>
      </c>
      <c r="L173" s="119">
        <v>8</v>
      </c>
      <c r="M173" s="22">
        <v>143</v>
      </c>
      <c r="N173" s="22" t="s">
        <v>17</v>
      </c>
      <c r="O173" s="139"/>
      <c r="P173" s="145" t="s">
        <v>48</v>
      </c>
      <c r="Q173" s="146"/>
      <c r="R173" s="146"/>
      <c r="S173" s="146"/>
      <c r="T173" s="148"/>
    </row>
    <row r="174" spans="1:20" ht="12.75">
      <c r="A174">
        <f t="shared" si="63"/>
        <v>4</v>
      </c>
      <c r="B174">
        <f t="shared" si="64"/>
        <v>4</v>
      </c>
      <c r="C174" s="19">
        <f t="shared" si="66"/>
        <v>39185</v>
      </c>
      <c r="D174" s="145" t="s">
        <v>47</v>
      </c>
      <c r="E174" s="146"/>
      <c r="F174" s="146"/>
      <c r="G174" s="146"/>
      <c r="H174" s="147"/>
      <c r="I174" s="20">
        <v>15</v>
      </c>
      <c r="J174" s="21">
        <v>0.05616898148148148</v>
      </c>
      <c r="K174" s="53">
        <f t="shared" si="65"/>
        <v>0.003744598765432099</v>
      </c>
      <c r="L174" s="119">
        <v>9</v>
      </c>
      <c r="M174" s="22">
        <v>145</v>
      </c>
      <c r="N174" s="22"/>
      <c r="O174" s="139"/>
      <c r="P174" s="145" t="s">
        <v>50</v>
      </c>
      <c r="Q174" s="146"/>
      <c r="R174" s="146"/>
      <c r="S174" s="146"/>
      <c r="T174" s="148"/>
    </row>
    <row r="175" spans="1:20" ht="12.75">
      <c r="A175">
        <f t="shared" si="63"/>
        <v>0</v>
      </c>
      <c r="B175">
        <f t="shared" si="64"/>
        <v>4</v>
      </c>
      <c r="C175" s="19">
        <f t="shared" si="66"/>
        <v>39186</v>
      </c>
      <c r="D175" s="145"/>
      <c r="E175" s="146"/>
      <c r="F175" s="146"/>
      <c r="G175" s="146"/>
      <c r="H175" s="147"/>
      <c r="I175" s="32"/>
      <c r="J175" s="21"/>
      <c r="K175" s="53">
        <f t="shared" si="65"/>
      </c>
      <c r="L175" s="119"/>
      <c r="M175" s="22"/>
      <c r="N175" s="22"/>
      <c r="O175" s="139"/>
      <c r="P175" s="145"/>
      <c r="Q175" s="146"/>
      <c r="R175" s="146"/>
      <c r="S175" s="146"/>
      <c r="T175" s="148"/>
    </row>
    <row r="176" spans="1:20" ht="12.75">
      <c r="A176">
        <f t="shared" si="63"/>
        <v>4</v>
      </c>
      <c r="B176">
        <f t="shared" si="64"/>
        <v>4</v>
      </c>
      <c r="C176" s="19">
        <f t="shared" si="66"/>
        <v>39187</v>
      </c>
      <c r="D176" s="145" t="s">
        <v>98</v>
      </c>
      <c r="E176" s="146"/>
      <c r="F176" s="146"/>
      <c r="G176" s="146"/>
      <c r="H176" s="147"/>
      <c r="I176" s="20">
        <v>35</v>
      </c>
      <c r="J176" s="21">
        <v>0.12474537037037037</v>
      </c>
      <c r="K176" s="53">
        <f t="shared" si="65"/>
        <v>0.003564153439153439</v>
      </c>
      <c r="L176" s="119">
        <v>9</v>
      </c>
      <c r="M176" s="22"/>
      <c r="N176" s="22"/>
      <c r="O176" s="139">
        <v>68.5</v>
      </c>
      <c r="P176" s="145" t="s">
        <v>99</v>
      </c>
      <c r="Q176" s="146"/>
      <c r="R176" s="146"/>
      <c r="S176" s="146"/>
      <c r="T176" s="148"/>
    </row>
    <row r="177" spans="3:20" ht="12.75">
      <c r="C177" s="23"/>
      <c r="D177" s="24"/>
      <c r="E177" s="24"/>
      <c r="F177" s="24"/>
      <c r="G177" s="24"/>
      <c r="H177" s="24"/>
      <c r="I177" s="49">
        <f>SUM(I170:I176)</f>
        <v>115.23</v>
      </c>
      <c r="J177" s="50">
        <f>SUM(J170:J176)</f>
        <v>0.428599537037037</v>
      </c>
      <c r="K177" s="51">
        <f>IF(I177=0,"",J177/I177)</f>
        <v>0.0037195134690361626</v>
      </c>
      <c r="L177" s="47"/>
      <c r="M177" s="52">
        <f>IF(SUM(M170:M176)=0,"",(AVERAGE(M170:M176)))</f>
        <v>143.25</v>
      </c>
      <c r="N177" s="52">
        <f>IF(SUM(N170:N176)=0,"",(AVERAGE(N170:N176)))</f>
      </c>
      <c r="O177" s="52">
        <f>IF(SUM(O170:O176)=0,"",(AVERAGE(O170:O176)))</f>
        <v>69.2</v>
      </c>
      <c r="P177" s="26"/>
      <c r="Q177" s="26"/>
      <c r="R177" s="26"/>
      <c r="S177" s="26"/>
      <c r="T177" s="27"/>
    </row>
    <row r="178" spans="3:20" ht="12.75">
      <c r="C178" s="28"/>
      <c r="D178" s="26"/>
      <c r="E178" s="26"/>
      <c r="F178" s="26"/>
      <c r="G178" s="26"/>
      <c r="H178" s="26"/>
      <c r="I178" s="29"/>
      <c r="J178" s="30"/>
      <c r="K178" s="25"/>
      <c r="L178" s="25"/>
      <c r="M178" s="31"/>
      <c r="N178" s="31"/>
      <c r="O178" s="140"/>
      <c r="P178" s="26"/>
      <c r="Q178" s="26"/>
      <c r="R178" s="26"/>
      <c r="S178" s="26"/>
      <c r="T178" s="27"/>
    </row>
    <row r="179" spans="3:20" ht="12.75">
      <c r="C179" s="48">
        <f>(C169+1)</f>
        <v>16</v>
      </c>
      <c r="D179" s="41" t="s">
        <v>25</v>
      </c>
      <c r="E179" s="17"/>
      <c r="F179" s="17"/>
      <c r="G179" s="17"/>
      <c r="H179" s="18"/>
      <c r="I179" s="43" t="s">
        <v>0</v>
      </c>
      <c r="J179" s="44" t="s">
        <v>2</v>
      </c>
      <c r="K179" s="45" t="s">
        <v>3</v>
      </c>
      <c r="L179" s="45" t="s">
        <v>22</v>
      </c>
      <c r="M179" s="46" t="s">
        <v>18</v>
      </c>
      <c r="N179" s="46" t="s">
        <v>19</v>
      </c>
      <c r="O179" s="138" t="s">
        <v>20</v>
      </c>
      <c r="P179" s="149" t="s">
        <v>21</v>
      </c>
      <c r="Q179" s="150"/>
      <c r="R179" s="150"/>
      <c r="S179" s="150"/>
      <c r="T179" s="151"/>
    </row>
    <row r="180" spans="1:20" ht="12.75">
      <c r="A180">
        <f aca="true" t="shared" si="67" ref="A180:A186">IF(I180&gt;0,B180,0)</f>
        <v>0</v>
      </c>
      <c r="B180">
        <f aca="true" t="shared" si="68" ref="B180:B186">MONTH(C180)</f>
        <v>4</v>
      </c>
      <c r="C180" s="19">
        <f>(C176+1)</f>
        <v>39188</v>
      </c>
      <c r="D180" s="145"/>
      <c r="E180" s="146"/>
      <c r="F180" s="146"/>
      <c r="G180" s="146"/>
      <c r="H180" s="147"/>
      <c r="I180" s="20"/>
      <c r="J180" s="21"/>
      <c r="K180" s="53">
        <f aca="true" t="shared" si="69" ref="K180:K186">IF(I180=0,"",J180/I180)</f>
      </c>
      <c r="L180" s="119"/>
      <c r="M180" s="22"/>
      <c r="N180" s="22"/>
      <c r="O180" s="139"/>
      <c r="P180" s="145"/>
      <c r="Q180" s="146"/>
      <c r="R180" s="146"/>
      <c r="S180" s="146"/>
      <c r="T180" s="148"/>
    </row>
    <row r="181" spans="1:20" ht="12.75">
      <c r="A181">
        <f t="shared" si="67"/>
        <v>4</v>
      </c>
      <c r="B181">
        <f t="shared" si="68"/>
        <v>4</v>
      </c>
      <c r="C181" s="19">
        <f aca="true" t="shared" si="70" ref="C181:C186">(C180+1)</f>
        <v>39189</v>
      </c>
      <c r="D181" s="145" t="s">
        <v>57</v>
      </c>
      <c r="E181" s="146"/>
      <c r="F181" s="146"/>
      <c r="G181" s="146"/>
      <c r="H181" s="147"/>
      <c r="I181" s="32">
        <v>5</v>
      </c>
      <c r="J181" s="21">
        <v>0.020833333333333332</v>
      </c>
      <c r="K181" s="53">
        <f t="shared" si="69"/>
        <v>0.004166666666666667</v>
      </c>
      <c r="L181" s="119">
        <v>8</v>
      </c>
      <c r="M181" s="22">
        <v>129</v>
      </c>
      <c r="N181" s="22"/>
      <c r="O181" s="139"/>
      <c r="P181" s="145" t="s">
        <v>50</v>
      </c>
      <c r="Q181" s="146"/>
      <c r="R181" s="146"/>
      <c r="S181" s="146"/>
      <c r="T181" s="148"/>
    </row>
    <row r="182" spans="1:20" ht="12.75">
      <c r="A182">
        <f t="shared" si="67"/>
        <v>4</v>
      </c>
      <c r="B182">
        <f t="shared" si="68"/>
        <v>4</v>
      </c>
      <c r="C182" s="19">
        <f t="shared" si="70"/>
        <v>39190</v>
      </c>
      <c r="D182" s="145" t="s">
        <v>85</v>
      </c>
      <c r="E182" s="146"/>
      <c r="F182" s="146"/>
      <c r="G182" s="146"/>
      <c r="H182" s="147"/>
      <c r="I182" s="20">
        <v>12</v>
      </c>
      <c r="J182" s="21">
        <v>0.04791666666666666</v>
      </c>
      <c r="K182" s="53">
        <f t="shared" si="69"/>
        <v>0.003993055555555555</v>
      </c>
      <c r="L182" s="119">
        <v>9</v>
      </c>
      <c r="M182" s="22"/>
      <c r="N182" s="22" t="s">
        <v>17</v>
      </c>
      <c r="O182" s="139"/>
      <c r="P182" s="145" t="s">
        <v>66</v>
      </c>
      <c r="Q182" s="146"/>
      <c r="R182" s="146"/>
      <c r="S182" s="146"/>
      <c r="T182" s="148"/>
    </row>
    <row r="183" spans="1:20" ht="12.75">
      <c r="A183">
        <f t="shared" si="67"/>
        <v>4</v>
      </c>
      <c r="B183">
        <f t="shared" si="68"/>
        <v>4</v>
      </c>
      <c r="C183" s="19">
        <f t="shared" si="70"/>
        <v>39191</v>
      </c>
      <c r="D183" s="145" t="s">
        <v>47</v>
      </c>
      <c r="E183" s="146"/>
      <c r="F183" s="146"/>
      <c r="G183" s="146"/>
      <c r="H183" s="147"/>
      <c r="I183" s="20">
        <v>15</v>
      </c>
      <c r="J183" s="21">
        <v>0.05670138888888889</v>
      </c>
      <c r="K183" s="53">
        <f t="shared" si="69"/>
        <v>0.0037800925925925927</v>
      </c>
      <c r="L183" s="119">
        <v>8</v>
      </c>
      <c r="M183" s="22">
        <v>143</v>
      </c>
      <c r="N183" s="22" t="s">
        <v>17</v>
      </c>
      <c r="O183" s="139"/>
      <c r="P183" s="145" t="s">
        <v>50</v>
      </c>
      <c r="Q183" s="146"/>
      <c r="R183" s="146"/>
      <c r="S183" s="146"/>
      <c r="T183" s="148"/>
    </row>
    <row r="184" spans="1:20" ht="12.75">
      <c r="A184">
        <f t="shared" si="67"/>
        <v>4</v>
      </c>
      <c r="B184">
        <f t="shared" si="68"/>
        <v>4</v>
      </c>
      <c r="C184" s="19">
        <f t="shared" si="70"/>
        <v>39192</v>
      </c>
      <c r="D184" s="145" t="s">
        <v>49</v>
      </c>
      <c r="E184" s="146"/>
      <c r="F184" s="146"/>
      <c r="G184" s="146"/>
      <c r="H184" s="147"/>
      <c r="I184" s="20">
        <v>10</v>
      </c>
      <c r="J184" s="21">
        <v>0.03894675925925926</v>
      </c>
      <c r="K184" s="53">
        <f t="shared" si="69"/>
        <v>0.0038946759259259256</v>
      </c>
      <c r="L184" s="119">
        <v>9</v>
      </c>
      <c r="M184" s="22">
        <v>143</v>
      </c>
      <c r="N184" s="22"/>
      <c r="O184" s="139"/>
      <c r="P184" s="145" t="s">
        <v>50</v>
      </c>
      <c r="Q184" s="146"/>
      <c r="R184" s="146"/>
      <c r="S184" s="146"/>
      <c r="T184" s="148"/>
    </row>
    <row r="185" spans="1:20" ht="12.75">
      <c r="A185">
        <f t="shared" si="67"/>
        <v>0</v>
      </c>
      <c r="B185">
        <f t="shared" si="68"/>
        <v>4</v>
      </c>
      <c r="C185" s="19">
        <f t="shared" si="70"/>
        <v>39193</v>
      </c>
      <c r="D185" s="145"/>
      <c r="E185" s="146"/>
      <c r="F185" s="146"/>
      <c r="G185" s="146"/>
      <c r="H185" s="147"/>
      <c r="I185" s="32"/>
      <c r="J185" s="21"/>
      <c r="K185" s="53">
        <f t="shared" si="69"/>
      </c>
      <c r="L185" s="119"/>
      <c r="M185" s="22"/>
      <c r="N185" s="22"/>
      <c r="O185" s="139"/>
      <c r="P185" s="145"/>
      <c r="Q185" s="146"/>
      <c r="R185" s="146"/>
      <c r="S185" s="146"/>
      <c r="T185" s="148"/>
    </row>
    <row r="186" spans="1:20" ht="12.75">
      <c r="A186">
        <f t="shared" si="67"/>
        <v>4</v>
      </c>
      <c r="B186">
        <f t="shared" si="68"/>
        <v>4</v>
      </c>
      <c r="C186" s="19">
        <f t="shared" si="70"/>
        <v>39194</v>
      </c>
      <c r="D186" s="145" t="s">
        <v>64</v>
      </c>
      <c r="E186" s="146"/>
      <c r="F186" s="146"/>
      <c r="G186" s="146"/>
      <c r="H186" s="147"/>
      <c r="I186" s="20">
        <v>30</v>
      </c>
      <c r="J186" s="21">
        <v>0.11296296296296297</v>
      </c>
      <c r="K186" s="53">
        <f t="shared" si="69"/>
        <v>0.0037654320987654324</v>
      </c>
      <c r="L186" s="119">
        <v>8</v>
      </c>
      <c r="M186" s="22">
        <v>143</v>
      </c>
      <c r="N186" s="22"/>
      <c r="O186" s="139"/>
      <c r="P186" s="145" t="s">
        <v>48</v>
      </c>
      <c r="Q186" s="146"/>
      <c r="R186" s="146"/>
      <c r="S186" s="146"/>
      <c r="T186" s="148"/>
    </row>
    <row r="187" spans="3:20" ht="12.75">
      <c r="C187" s="23"/>
      <c r="D187" s="24"/>
      <c r="E187" s="24"/>
      <c r="F187" s="24"/>
      <c r="G187" s="24"/>
      <c r="H187" s="24"/>
      <c r="I187" s="49">
        <f>SUM(I180:I186)</f>
        <v>72</v>
      </c>
      <c r="J187" s="50">
        <f>SUM(J180:J186)</f>
        <v>0.2773611111111111</v>
      </c>
      <c r="K187" s="51">
        <f>IF(I187=0,"",J187/I187)</f>
        <v>0.0038522376543209877</v>
      </c>
      <c r="L187" s="47"/>
      <c r="M187" s="52">
        <f>IF(SUM(M180:M186)=0,"",(AVERAGE(M180:M186)))</f>
        <v>139.5</v>
      </c>
      <c r="N187" s="52">
        <f>IF(SUM(N180:N186)=0,"",(AVERAGE(N180:N186)))</f>
      </c>
      <c r="O187" s="52">
        <f>IF(SUM(O180:O186)=0,"",(AVERAGE(O180:O186)))</f>
      </c>
      <c r="P187" s="26"/>
      <c r="Q187" s="26"/>
      <c r="R187" s="26"/>
      <c r="S187" s="26"/>
      <c r="T187" s="27"/>
    </row>
    <row r="188" spans="3:20" ht="12.75">
      <c r="C188" s="28"/>
      <c r="D188" s="26"/>
      <c r="E188" s="26"/>
      <c r="F188" s="26"/>
      <c r="G188" s="26"/>
      <c r="H188" s="26"/>
      <c r="I188" s="29"/>
      <c r="J188" s="30"/>
      <c r="K188" s="25"/>
      <c r="L188" s="25"/>
      <c r="M188" s="31"/>
      <c r="N188" s="31"/>
      <c r="O188" s="140"/>
      <c r="P188" s="26"/>
      <c r="Q188" s="26"/>
      <c r="R188" s="26"/>
      <c r="S188" s="26"/>
      <c r="T188" s="27"/>
    </row>
    <row r="189" spans="3:20" ht="12.75">
      <c r="C189" s="48">
        <f>(C179+1)</f>
        <v>17</v>
      </c>
      <c r="D189" s="41" t="s">
        <v>25</v>
      </c>
      <c r="E189" s="17"/>
      <c r="F189" s="17"/>
      <c r="G189" s="17"/>
      <c r="H189" s="18"/>
      <c r="I189" s="43" t="s">
        <v>0</v>
      </c>
      <c r="J189" s="44" t="s">
        <v>2</v>
      </c>
      <c r="K189" s="45" t="s">
        <v>3</v>
      </c>
      <c r="L189" s="45" t="s">
        <v>22</v>
      </c>
      <c r="M189" s="46" t="s">
        <v>18</v>
      </c>
      <c r="N189" s="46" t="s">
        <v>19</v>
      </c>
      <c r="O189" s="138" t="s">
        <v>20</v>
      </c>
      <c r="P189" s="149" t="s">
        <v>21</v>
      </c>
      <c r="Q189" s="150"/>
      <c r="R189" s="150"/>
      <c r="S189" s="150"/>
      <c r="T189" s="151"/>
    </row>
    <row r="190" spans="1:20" ht="12.75">
      <c r="A190">
        <f aca="true" t="shared" si="71" ref="A190:A196">IF(I190&gt;0,B190,0)</f>
        <v>0</v>
      </c>
      <c r="B190">
        <f aca="true" t="shared" si="72" ref="B190:B196">MONTH(C190)</f>
        <v>4</v>
      </c>
      <c r="C190" s="19">
        <f>(C186+1)</f>
        <v>39195</v>
      </c>
      <c r="D190" s="145"/>
      <c r="E190" s="146"/>
      <c r="F190" s="146"/>
      <c r="G190" s="146"/>
      <c r="H190" s="147"/>
      <c r="I190" s="20"/>
      <c r="J190" s="21"/>
      <c r="K190" s="53">
        <f aca="true" t="shared" si="73" ref="K190:K196">IF(I190=0,"",J190/I190)</f>
      </c>
      <c r="L190" s="119"/>
      <c r="M190" s="22"/>
      <c r="N190" s="22"/>
      <c r="O190" s="139"/>
      <c r="P190" s="145"/>
      <c r="Q190" s="146"/>
      <c r="R190" s="146"/>
      <c r="S190" s="146"/>
      <c r="T190" s="148"/>
    </row>
    <row r="191" spans="1:20" ht="12.75">
      <c r="A191">
        <f t="shared" si="71"/>
        <v>4</v>
      </c>
      <c r="B191">
        <f t="shared" si="72"/>
        <v>4</v>
      </c>
      <c r="C191" s="19">
        <f aca="true" t="shared" si="74" ref="C191:C196">(C190+1)</f>
        <v>39196</v>
      </c>
      <c r="D191" s="145" t="s">
        <v>49</v>
      </c>
      <c r="E191" s="146"/>
      <c r="F191" s="146"/>
      <c r="G191" s="146"/>
      <c r="H191" s="147"/>
      <c r="I191" s="32">
        <v>10</v>
      </c>
      <c r="J191" s="21">
        <v>0.036585648148148145</v>
      </c>
      <c r="K191" s="53">
        <f t="shared" si="73"/>
        <v>0.0036585648148148146</v>
      </c>
      <c r="L191" s="119">
        <v>8</v>
      </c>
      <c r="M191" s="22">
        <v>142</v>
      </c>
      <c r="N191" s="22"/>
      <c r="O191" s="139"/>
      <c r="P191" s="145" t="s">
        <v>108</v>
      </c>
      <c r="Q191" s="146"/>
      <c r="R191" s="146"/>
      <c r="S191" s="146"/>
      <c r="T191" s="148"/>
    </row>
    <row r="192" spans="1:20" ht="12.75">
      <c r="A192">
        <f t="shared" si="71"/>
        <v>4</v>
      </c>
      <c r="B192">
        <f t="shared" si="72"/>
        <v>4</v>
      </c>
      <c r="C192" s="19">
        <f t="shared" si="74"/>
        <v>39197</v>
      </c>
      <c r="D192" s="145" t="s">
        <v>60</v>
      </c>
      <c r="E192" s="146"/>
      <c r="F192" s="146"/>
      <c r="G192" s="146"/>
      <c r="H192" s="147"/>
      <c r="I192" s="20">
        <v>4.23</v>
      </c>
      <c r="J192" s="21">
        <v>0.015150462962962963</v>
      </c>
      <c r="K192" s="53">
        <f t="shared" si="73"/>
        <v>0.0035816697311969177</v>
      </c>
      <c r="L192" s="119">
        <v>8</v>
      </c>
      <c r="M192" s="22"/>
      <c r="N192" s="22" t="s">
        <v>17</v>
      </c>
      <c r="O192" s="139">
        <v>67.4</v>
      </c>
      <c r="P192" s="145" t="s">
        <v>100</v>
      </c>
      <c r="Q192" s="146"/>
      <c r="R192" s="146"/>
      <c r="S192" s="146"/>
      <c r="T192" s="148"/>
    </row>
    <row r="193" spans="1:20" ht="12.75">
      <c r="A193">
        <f t="shared" si="71"/>
        <v>4</v>
      </c>
      <c r="B193">
        <f t="shared" si="72"/>
        <v>4</v>
      </c>
      <c r="C193" s="19">
        <f t="shared" si="74"/>
        <v>39198</v>
      </c>
      <c r="D193" s="145" t="s">
        <v>60</v>
      </c>
      <c r="E193" s="146"/>
      <c r="F193" s="146"/>
      <c r="G193" s="146"/>
      <c r="H193" s="147"/>
      <c r="I193" s="20">
        <v>4.23</v>
      </c>
      <c r="J193" s="21">
        <v>0.016412037037037037</v>
      </c>
      <c r="K193" s="53">
        <f t="shared" si="73"/>
        <v>0.0038799141931529636</v>
      </c>
      <c r="L193" s="119">
        <v>9</v>
      </c>
      <c r="M193" s="22">
        <v>134</v>
      </c>
      <c r="N193" s="22" t="s">
        <v>17</v>
      </c>
      <c r="O193" s="139">
        <v>66.9</v>
      </c>
      <c r="P193" s="145" t="s">
        <v>101</v>
      </c>
      <c r="Q193" s="146"/>
      <c r="R193" s="146"/>
      <c r="S193" s="146"/>
      <c r="T193" s="148"/>
    </row>
    <row r="194" spans="1:20" ht="12.75">
      <c r="A194">
        <f t="shared" si="71"/>
        <v>4</v>
      </c>
      <c r="B194">
        <f t="shared" si="72"/>
        <v>4</v>
      </c>
      <c r="C194" s="19">
        <f t="shared" si="74"/>
        <v>39199</v>
      </c>
      <c r="D194" s="145" t="s">
        <v>60</v>
      </c>
      <c r="E194" s="146"/>
      <c r="F194" s="146"/>
      <c r="G194" s="146"/>
      <c r="H194" s="147"/>
      <c r="I194" s="20">
        <v>4.23</v>
      </c>
      <c r="J194" s="21">
        <v>0.017395833333333336</v>
      </c>
      <c r="K194" s="53">
        <f t="shared" si="73"/>
        <v>0.004112490149724192</v>
      </c>
      <c r="L194" s="119">
        <v>9</v>
      </c>
      <c r="M194" s="22"/>
      <c r="N194" s="22"/>
      <c r="O194" s="139"/>
      <c r="P194" s="145" t="s">
        <v>102</v>
      </c>
      <c r="Q194" s="146"/>
      <c r="R194" s="146"/>
      <c r="S194" s="146"/>
      <c r="T194" s="148"/>
    </row>
    <row r="195" spans="1:20" ht="12.75">
      <c r="A195">
        <f t="shared" si="71"/>
        <v>0</v>
      </c>
      <c r="B195">
        <f t="shared" si="72"/>
        <v>4</v>
      </c>
      <c r="C195" s="19">
        <f t="shared" si="74"/>
        <v>39200</v>
      </c>
      <c r="D195" s="145"/>
      <c r="E195" s="146"/>
      <c r="F195" s="146"/>
      <c r="G195" s="146"/>
      <c r="H195" s="147"/>
      <c r="I195" s="32"/>
      <c r="J195" s="21"/>
      <c r="K195" s="53">
        <f t="shared" si="73"/>
      </c>
      <c r="L195" s="119"/>
      <c r="M195" s="22"/>
      <c r="N195" s="22"/>
      <c r="O195" s="139"/>
      <c r="P195" s="145"/>
      <c r="Q195" s="146"/>
      <c r="R195" s="146"/>
      <c r="S195" s="146"/>
      <c r="T195" s="148"/>
    </row>
    <row r="196" spans="1:20" ht="12.75">
      <c r="A196">
        <f t="shared" si="71"/>
        <v>4</v>
      </c>
      <c r="B196">
        <f t="shared" si="72"/>
        <v>4</v>
      </c>
      <c r="C196" s="19">
        <f t="shared" si="74"/>
        <v>39201</v>
      </c>
      <c r="D196" s="145" t="s">
        <v>103</v>
      </c>
      <c r="E196" s="146"/>
      <c r="F196" s="146"/>
      <c r="G196" s="146"/>
      <c r="H196" s="147"/>
      <c r="I196" s="20">
        <v>42.195</v>
      </c>
      <c r="J196" s="21">
        <v>0.1584722222222222</v>
      </c>
      <c r="K196" s="53">
        <f t="shared" si="73"/>
        <v>0.0037557109188819104</v>
      </c>
      <c r="L196" s="119">
        <v>8</v>
      </c>
      <c r="M196" s="22">
        <v>153</v>
      </c>
      <c r="N196" s="22"/>
      <c r="O196" s="139"/>
      <c r="P196" s="145" t="s">
        <v>71</v>
      </c>
      <c r="Q196" s="146"/>
      <c r="R196" s="146"/>
      <c r="S196" s="146"/>
      <c r="T196" s="148"/>
    </row>
    <row r="197" spans="3:20" ht="12.75">
      <c r="C197" s="23"/>
      <c r="D197" s="24"/>
      <c r="E197" s="24"/>
      <c r="F197" s="24"/>
      <c r="G197" s="24"/>
      <c r="H197" s="24"/>
      <c r="I197" s="49">
        <f>SUM(I190:I196)</f>
        <v>64.885</v>
      </c>
      <c r="J197" s="50">
        <f>SUM(J190:J196)</f>
        <v>0.2440162037037037</v>
      </c>
      <c r="K197" s="51">
        <f>IF(I197=0,"",J197/I197)</f>
        <v>0.003760749074573533</v>
      </c>
      <c r="L197" s="47"/>
      <c r="M197" s="52">
        <f>IF(SUM(M190:M196)=0,"",(AVERAGE(M190:M196)))</f>
        <v>143</v>
      </c>
      <c r="N197" s="52">
        <f>IF(SUM(N190:N196)=0,"",(AVERAGE(N190:N196)))</f>
      </c>
      <c r="O197" s="52">
        <f>IF(SUM(O190:O196)=0,"",(AVERAGE(O190:O196)))</f>
        <v>67.15</v>
      </c>
      <c r="P197" s="26"/>
      <c r="Q197" s="26"/>
      <c r="R197" s="26"/>
      <c r="S197" s="26"/>
      <c r="T197" s="27"/>
    </row>
    <row r="198" spans="3:20" ht="12.75">
      <c r="C198" s="28"/>
      <c r="D198" s="26"/>
      <c r="E198" s="26"/>
      <c r="F198" s="26"/>
      <c r="G198" s="26"/>
      <c r="H198" s="26"/>
      <c r="I198" s="29"/>
      <c r="J198" s="30"/>
      <c r="K198" s="25"/>
      <c r="L198" s="25"/>
      <c r="M198" s="31"/>
      <c r="N198" s="31"/>
      <c r="O198" s="140"/>
      <c r="P198" s="26"/>
      <c r="Q198" s="26"/>
      <c r="R198" s="26"/>
      <c r="S198" s="26"/>
      <c r="T198" s="27"/>
    </row>
    <row r="199" spans="3:20" ht="12.75">
      <c r="C199" s="48">
        <f>(C189+1)</f>
        <v>18</v>
      </c>
      <c r="D199" s="41" t="s">
        <v>25</v>
      </c>
      <c r="E199" s="17"/>
      <c r="F199" s="17"/>
      <c r="G199" s="17"/>
      <c r="H199" s="18"/>
      <c r="I199" s="43" t="s">
        <v>0</v>
      </c>
      <c r="J199" s="44" t="s">
        <v>2</v>
      </c>
      <c r="K199" s="45" t="s">
        <v>3</v>
      </c>
      <c r="L199" s="45" t="s">
        <v>22</v>
      </c>
      <c r="M199" s="46" t="s">
        <v>18</v>
      </c>
      <c r="N199" s="46" t="s">
        <v>19</v>
      </c>
      <c r="O199" s="138" t="s">
        <v>20</v>
      </c>
      <c r="P199" s="149" t="s">
        <v>21</v>
      </c>
      <c r="Q199" s="150"/>
      <c r="R199" s="150"/>
      <c r="S199" s="150"/>
      <c r="T199" s="151"/>
    </row>
    <row r="200" spans="1:20" ht="12.75">
      <c r="A200">
        <f aca="true" t="shared" si="75" ref="A200:A206">IF(I200&gt;0,B200,0)</f>
        <v>0</v>
      </c>
      <c r="B200">
        <f aca="true" t="shared" si="76" ref="B200:B206">MONTH(C200)</f>
        <v>4</v>
      </c>
      <c r="C200" s="19">
        <f>(C196+1)</f>
        <v>39202</v>
      </c>
      <c r="D200" s="145"/>
      <c r="E200" s="146"/>
      <c r="F200" s="146"/>
      <c r="G200" s="146"/>
      <c r="H200" s="147"/>
      <c r="I200" s="20"/>
      <c r="J200" s="21"/>
      <c r="K200" s="53">
        <f aca="true" t="shared" si="77" ref="K200:K206">IF(I200=0,"",J200/I200)</f>
      </c>
      <c r="L200" s="119"/>
      <c r="M200" s="22"/>
      <c r="N200" s="22"/>
      <c r="O200" s="139"/>
      <c r="P200" s="145"/>
      <c r="Q200" s="146"/>
      <c r="R200" s="146"/>
      <c r="S200" s="146"/>
      <c r="T200" s="148"/>
    </row>
    <row r="201" spans="1:20" ht="12.75">
      <c r="A201">
        <f t="shared" si="75"/>
        <v>5</v>
      </c>
      <c r="B201">
        <f t="shared" si="76"/>
        <v>5</v>
      </c>
      <c r="C201" s="19">
        <f aca="true" t="shared" si="78" ref="C201:C206">(C200+1)</f>
        <v>39203</v>
      </c>
      <c r="D201" s="145" t="s">
        <v>60</v>
      </c>
      <c r="E201" s="146"/>
      <c r="F201" s="146"/>
      <c r="G201" s="146"/>
      <c r="H201" s="147"/>
      <c r="I201" s="20">
        <v>4.23</v>
      </c>
      <c r="J201" s="21">
        <v>0.01675925925925926</v>
      </c>
      <c r="K201" s="53">
        <f t="shared" si="77"/>
        <v>0.003961999824883985</v>
      </c>
      <c r="L201" s="119">
        <v>9</v>
      </c>
      <c r="M201" s="22"/>
      <c r="N201" s="22"/>
      <c r="O201" s="139">
        <v>67.7</v>
      </c>
      <c r="P201" s="145" t="s">
        <v>100</v>
      </c>
      <c r="Q201" s="146"/>
      <c r="R201" s="146"/>
      <c r="S201" s="146"/>
      <c r="T201" s="148"/>
    </row>
    <row r="202" spans="1:20" ht="12.75">
      <c r="A202">
        <f t="shared" si="75"/>
        <v>5</v>
      </c>
      <c r="B202">
        <f t="shared" si="76"/>
        <v>5</v>
      </c>
      <c r="C202" s="19">
        <f t="shared" si="78"/>
        <v>39204</v>
      </c>
      <c r="D202" s="145" t="s">
        <v>49</v>
      </c>
      <c r="E202" s="146"/>
      <c r="F202" s="146"/>
      <c r="G202" s="146"/>
      <c r="H202" s="147"/>
      <c r="I202" s="32">
        <v>10</v>
      </c>
      <c r="J202" s="21">
        <v>0.03813657407407407</v>
      </c>
      <c r="K202" s="53">
        <f t="shared" si="77"/>
        <v>0.003813657407407407</v>
      </c>
      <c r="L202" s="119">
        <v>9</v>
      </c>
      <c r="M202" s="22"/>
      <c r="N202" s="22" t="s">
        <v>17</v>
      </c>
      <c r="O202" s="139"/>
      <c r="P202" s="145" t="s">
        <v>50</v>
      </c>
      <c r="Q202" s="146"/>
      <c r="R202" s="146"/>
      <c r="S202" s="146"/>
      <c r="T202" s="148"/>
    </row>
    <row r="203" spans="1:20" ht="12.75">
      <c r="A203">
        <f t="shared" si="75"/>
        <v>0</v>
      </c>
      <c r="B203">
        <f t="shared" si="76"/>
        <v>5</v>
      </c>
      <c r="C203" s="19">
        <f t="shared" si="78"/>
        <v>39205</v>
      </c>
      <c r="D203" s="145"/>
      <c r="E203" s="146"/>
      <c r="F203" s="146"/>
      <c r="G203" s="146"/>
      <c r="H203" s="147"/>
      <c r="I203" s="20"/>
      <c r="J203" s="21"/>
      <c r="K203" s="53">
        <f t="shared" si="77"/>
      </c>
      <c r="L203" s="119"/>
      <c r="M203" s="22"/>
      <c r="N203" s="22" t="s">
        <v>17</v>
      </c>
      <c r="O203" s="139"/>
      <c r="P203" s="145"/>
      <c r="Q203" s="146"/>
      <c r="R203" s="146"/>
      <c r="S203" s="146"/>
      <c r="T203" s="148"/>
    </row>
    <row r="204" spans="1:20" ht="12.75">
      <c r="A204">
        <f t="shared" si="75"/>
        <v>5</v>
      </c>
      <c r="B204">
        <f t="shared" si="76"/>
        <v>5</v>
      </c>
      <c r="C204" s="19">
        <f t="shared" si="78"/>
        <v>39206</v>
      </c>
      <c r="D204" s="145" t="s">
        <v>49</v>
      </c>
      <c r="E204" s="146"/>
      <c r="F204" s="146"/>
      <c r="G204" s="146"/>
      <c r="H204" s="147"/>
      <c r="I204" s="20">
        <v>10</v>
      </c>
      <c r="J204" s="21">
        <v>0.037905092592592594</v>
      </c>
      <c r="K204" s="53">
        <f t="shared" si="77"/>
        <v>0.0037905092592592595</v>
      </c>
      <c r="L204" s="119">
        <v>9</v>
      </c>
      <c r="M204" s="22"/>
      <c r="N204" s="22"/>
      <c r="O204" s="139"/>
      <c r="P204" s="145" t="s">
        <v>48</v>
      </c>
      <c r="Q204" s="146"/>
      <c r="R204" s="146"/>
      <c r="S204" s="146"/>
      <c r="T204" s="148"/>
    </row>
    <row r="205" spans="1:20" ht="12.75">
      <c r="A205">
        <f t="shared" si="75"/>
        <v>0</v>
      </c>
      <c r="B205">
        <f t="shared" si="76"/>
        <v>5</v>
      </c>
      <c r="C205" s="19">
        <f t="shared" si="78"/>
        <v>39207</v>
      </c>
      <c r="D205" s="145"/>
      <c r="E205" s="146"/>
      <c r="F205" s="146"/>
      <c r="G205" s="146"/>
      <c r="H205" s="147"/>
      <c r="I205" s="32"/>
      <c r="J205" s="21"/>
      <c r="K205" s="53">
        <f t="shared" si="77"/>
      </c>
      <c r="L205" s="119"/>
      <c r="M205" s="22"/>
      <c r="N205" s="22"/>
      <c r="O205" s="139"/>
      <c r="P205" s="145"/>
      <c r="Q205" s="146"/>
      <c r="R205" s="146"/>
      <c r="S205" s="146"/>
      <c r="T205" s="148"/>
    </row>
    <row r="206" spans="1:20" ht="12.75">
      <c r="A206">
        <f t="shared" si="75"/>
        <v>5</v>
      </c>
      <c r="B206">
        <f t="shared" si="76"/>
        <v>5</v>
      </c>
      <c r="C206" s="19">
        <f t="shared" si="78"/>
        <v>39208</v>
      </c>
      <c r="D206" s="145" t="s">
        <v>51</v>
      </c>
      <c r="E206" s="146"/>
      <c r="F206" s="146"/>
      <c r="G206" s="146"/>
      <c r="H206" s="147"/>
      <c r="I206" s="20">
        <v>12.1</v>
      </c>
      <c r="J206" s="21">
        <v>0.04710648148148148</v>
      </c>
      <c r="K206" s="53">
        <f t="shared" si="77"/>
        <v>0.003893097643097643</v>
      </c>
      <c r="L206" s="119">
        <v>9</v>
      </c>
      <c r="M206" s="22">
        <v>143</v>
      </c>
      <c r="N206" s="22"/>
      <c r="O206" s="139">
        <v>68</v>
      </c>
      <c r="P206" s="145" t="s">
        <v>50</v>
      </c>
      <c r="Q206" s="146"/>
      <c r="R206" s="146"/>
      <c r="S206" s="146"/>
      <c r="T206" s="148"/>
    </row>
    <row r="207" spans="3:20" ht="12.75">
      <c r="C207" s="23"/>
      <c r="D207" s="24"/>
      <c r="E207" s="24"/>
      <c r="F207" s="24"/>
      <c r="G207" s="24"/>
      <c r="H207" s="24"/>
      <c r="I207" s="49">
        <f>SUM(I200:I206)</f>
        <v>36.33</v>
      </c>
      <c r="J207" s="50">
        <f>SUM(J200:J206)</f>
        <v>0.1399074074074074</v>
      </c>
      <c r="K207" s="51">
        <f>IF(I207=0,"",J207/I207)</f>
        <v>0.003851015893405103</v>
      </c>
      <c r="L207" s="47"/>
      <c r="M207" s="52">
        <f>IF(SUM(M200:M206)=0,"",(AVERAGE(M200:M206)))</f>
        <v>143</v>
      </c>
      <c r="N207" s="52">
        <f>IF(SUM(N200:N206)=0,"",(AVERAGE(N200:N206)))</f>
      </c>
      <c r="O207" s="52">
        <f>IF(SUM(O200:O206)=0,"",(AVERAGE(O200:O206)))</f>
        <v>67.85</v>
      </c>
      <c r="P207" s="26"/>
      <c r="Q207" s="26"/>
      <c r="R207" s="26"/>
      <c r="S207" s="26"/>
      <c r="T207" s="27"/>
    </row>
    <row r="208" spans="3:20" ht="12.75">
      <c r="C208" s="28"/>
      <c r="D208" s="26"/>
      <c r="E208" s="26"/>
      <c r="F208" s="26"/>
      <c r="G208" s="26"/>
      <c r="H208" s="26"/>
      <c r="I208" s="29"/>
      <c r="J208" s="30"/>
      <c r="K208" s="25"/>
      <c r="L208" s="25"/>
      <c r="M208" s="31"/>
      <c r="N208" s="31"/>
      <c r="O208" s="140"/>
      <c r="P208" s="26"/>
      <c r="Q208" s="26"/>
      <c r="R208" s="26"/>
      <c r="S208" s="26"/>
      <c r="T208" s="27"/>
    </row>
    <row r="209" spans="3:20" ht="12.75">
      <c r="C209" s="48">
        <f>(C199+1)</f>
        <v>19</v>
      </c>
      <c r="D209" s="41" t="s">
        <v>25</v>
      </c>
      <c r="E209" s="17"/>
      <c r="F209" s="17"/>
      <c r="G209" s="17"/>
      <c r="H209" s="18"/>
      <c r="I209" s="43" t="s">
        <v>0</v>
      </c>
      <c r="J209" s="44" t="s">
        <v>2</v>
      </c>
      <c r="K209" s="45" t="s">
        <v>3</v>
      </c>
      <c r="L209" s="45" t="s">
        <v>22</v>
      </c>
      <c r="M209" s="46" t="s">
        <v>18</v>
      </c>
      <c r="N209" s="46" t="s">
        <v>19</v>
      </c>
      <c r="O209" s="138" t="s">
        <v>20</v>
      </c>
      <c r="P209" s="149" t="s">
        <v>21</v>
      </c>
      <c r="Q209" s="150"/>
      <c r="R209" s="150"/>
      <c r="S209" s="150"/>
      <c r="T209" s="151"/>
    </row>
    <row r="210" spans="1:20" ht="12.75">
      <c r="A210">
        <f aca="true" t="shared" si="79" ref="A210:A216">IF(I210&gt;0,B210,0)</f>
        <v>0</v>
      </c>
      <c r="B210">
        <f aca="true" t="shared" si="80" ref="B210:B216">MONTH(C210)</f>
        <v>5</v>
      </c>
      <c r="C210" s="19">
        <f>(C206+1)</f>
        <v>39209</v>
      </c>
      <c r="D210" s="145"/>
      <c r="E210" s="146"/>
      <c r="F210" s="146"/>
      <c r="G210" s="146"/>
      <c r="H210" s="147"/>
      <c r="I210" s="20"/>
      <c r="J210" s="21"/>
      <c r="K210" s="53">
        <f aca="true" t="shared" si="81" ref="K210:K216">IF(I210=0,"",J210/I210)</f>
      </c>
      <c r="L210" s="119"/>
      <c r="M210" s="22"/>
      <c r="N210" s="22"/>
      <c r="O210" s="139"/>
      <c r="P210" s="145"/>
      <c r="Q210" s="146"/>
      <c r="R210" s="146"/>
      <c r="S210" s="146"/>
      <c r="T210" s="148"/>
    </row>
    <row r="211" spans="1:20" ht="12.75">
      <c r="A211">
        <f t="shared" si="79"/>
        <v>5</v>
      </c>
      <c r="B211">
        <f t="shared" si="80"/>
        <v>5</v>
      </c>
      <c r="C211" s="19">
        <f aca="true" t="shared" si="82" ref="C211:C216">(C210+1)</f>
        <v>39210</v>
      </c>
      <c r="D211" s="145" t="s">
        <v>49</v>
      </c>
      <c r="E211" s="146"/>
      <c r="F211" s="146"/>
      <c r="G211" s="146"/>
      <c r="H211" s="147"/>
      <c r="I211" s="32">
        <v>10</v>
      </c>
      <c r="J211" s="21"/>
      <c r="K211" s="53">
        <f t="shared" si="81"/>
        <v>0</v>
      </c>
      <c r="L211" s="119">
        <v>8</v>
      </c>
      <c r="M211" s="22"/>
      <c r="N211" s="22"/>
      <c r="O211" s="139"/>
      <c r="P211" s="145" t="s">
        <v>107</v>
      </c>
      <c r="Q211" s="146"/>
      <c r="R211" s="146"/>
      <c r="S211" s="146"/>
      <c r="T211" s="148"/>
    </row>
    <row r="212" spans="1:20" ht="12.75">
      <c r="A212">
        <f t="shared" si="79"/>
        <v>5</v>
      </c>
      <c r="B212">
        <f t="shared" si="80"/>
        <v>5</v>
      </c>
      <c r="C212" s="19">
        <f t="shared" si="82"/>
        <v>39211</v>
      </c>
      <c r="D212" s="145" t="s">
        <v>60</v>
      </c>
      <c r="E212" s="146"/>
      <c r="F212" s="146"/>
      <c r="G212" s="146"/>
      <c r="H212" s="147"/>
      <c r="I212" s="20">
        <v>4.23</v>
      </c>
      <c r="J212" s="21">
        <v>0.015150462962962963</v>
      </c>
      <c r="K212" s="53">
        <f t="shared" si="81"/>
        <v>0.0035816697311969177</v>
      </c>
      <c r="L212" s="119">
        <v>9</v>
      </c>
      <c r="M212" s="22"/>
      <c r="N212" s="22" t="s">
        <v>17</v>
      </c>
      <c r="O212" s="139"/>
      <c r="P212" s="145" t="s">
        <v>50</v>
      </c>
      <c r="Q212" s="146"/>
      <c r="R212" s="146"/>
      <c r="S212" s="146"/>
      <c r="T212" s="148"/>
    </row>
    <row r="213" spans="1:20" ht="12.75">
      <c r="A213">
        <f t="shared" si="79"/>
        <v>5</v>
      </c>
      <c r="B213">
        <f t="shared" si="80"/>
        <v>5</v>
      </c>
      <c r="C213" s="19">
        <f t="shared" si="82"/>
        <v>39212</v>
      </c>
      <c r="D213" s="145" t="s">
        <v>60</v>
      </c>
      <c r="E213" s="146"/>
      <c r="F213" s="146"/>
      <c r="G213" s="146"/>
      <c r="H213" s="147"/>
      <c r="I213" s="20">
        <v>4.23</v>
      </c>
      <c r="J213" s="21">
        <v>0.017118055555555556</v>
      </c>
      <c r="K213" s="53">
        <f t="shared" si="81"/>
        <v>0.004046821644339374</v>
      </c>
      <c r="L213" s="119">
        <v>9</v>
      </c>
      <c r="M213" s="22"/>
      <c r="N213" s="22" t="s">
        <v>17</v>
      </c>
      <c r="O213" s="139"/>
      <c r="P213" s="145" t="s">
        <v>50</v>
      </c>
      <c r="Q213" s="146"/>
      <c r="R213" s="146"/>
      <c r="S213" s="146"/>
      <c r="T213" s="148"/>
    </row>
    <row r="214" spans="1:20" ht="12.75">
      <c r="A214">
        <f t="shared" si="79"/>
        <v>0</v>
      </c>
      <c r="B214">
        <f t="shared" si="80"/>
        <v>5</v>
      </c>
      <c r="C214" s="19">
        <f t="shared" si="82"/>
        <v>39213</v>
      </c>
      <c r="D214" s="145"/>
      <c r="E214" s="146"/>
      <c r="F214" s="146"/>
      <c r="G214" s="146"/>
      <c r="H214" s="147"/>
      <c r="I214" s="20"/>
      <c r="J214" s="21"/>
      <c r="K214" s="53">
        <f t="shared" si="81"/>
      </c>
      <c r="L214" s="119"/>
      <c r="M214" s="22"/>
      <c r="N214" s="22"/>
      <c r="O214" s="139"/>
      <c r="P214" s="145"/>
      <c r="Q214" s="146"/>
      <c r="R214" s="146"/>
      <c r="S214" s="146"/>
      <c r="T214" s="148"/>
    </row>
    <row r="215" spans="1:20" ht="12.75">
      <c r="A215">
        <f t="shared" si="79"/>
        <v>0</v>
      </c>
      <c r="B215">
        <f t="shared" si="80"/>
        <v>5</v>
      </c>
      <c r="C215" s="19">
        <f t="shared" si="82"/>
        <v>39214</v>
      </c>
      <c r="D215" s="145"/>
      <c r="E215" s="146"/>
      <c r="F215" s="146"/>
      <c r="G215" s="146"/>
      <c r="H215" s="147"/>
      <c r="I215" s="32"/>
      <c r="J215" s="21"/>
      <c r="K215" s="53">
        <f t="shared" si="81"/>
      </c>
      <c r="L215" s="119"/>
      <c r="M215" s="22"/>
      <c r="N215" s="22"/>
      <c r="O215" s="139"/>
      <c r="P215" s="145"/>
      <c r="Q215" s="146"/>
      <c r="R215" s="146"/>
      <c r="S215" s="146"/>
      <c r="T215" s="148"/>
    </row>
    <row r="216" spans="1:20" ht="12.75">
      <c r="A216">
        <f t="shared" si="79"/>
        <v>5</v>
      </c>
      <c r="B216">
        <f t="shared" si="80"/>
        <v>5</v>
      </c>
      <c r="C216" s="19">
        <f t="shared" si="82"/>
        <v>39215</v>
      </c>
      <c r="D216" s="145" t="s">
        <v>104</v>
      </c>
      <c r="E216" s="146"/>
      <c r="F216" s="146"/>
      <c r="G216" s="146"/>
      <c r="H216" s="147"/>
      <c r="I216" s="20">
        <v>42.195</v>
      </c>
      <c r="J216" s="21">
        <v>0.16346064814814815</v>
      </c>
      <c r="K216" s="53">
        <f t="shared" si="81"/>
        <v>0.0038739340715285733</v>
      </c>
      <c r="L216" s="119">
        <v>8</v>
      </c>
      <c r="M216" s="22">
        <v>151</v>
      </c>
      <c r="N216" s="22"/>
      <c r="O216" s="139">
        <v>66.8</v>
      </c>
      <c r="P216" s="145" t="s">
        <v>71</v>
      </c>
      <c r="Q216" s="146"/>
      <c r="R216" s="146"/>
      <c r="S216" s="146"/>
      <c r="T216" s="148"/>
    </row>
    <row r="217" spans="3:20" ht="12.75">
      <c r="C217" s="23"/>
      <c r="D217" s="24"/>
      <c r="E217" s="24"/>
      <c r="F217" s="24"/>
      <c r="G217" s="24"/>
      <c r="H217" s="24"/>
      <c r="I217" s="49">
        <f>SUM(I210:I216)</f>
        <v>60.655</v>
      </c>
      <c r="J217" s="50">
        <f>SUM(J210:J216)</f>
        <v>0.19572916666666668</v>
      </c>
      <c r="K217" s="51">
        <f>IF(I217=0,"",J217/I217)</f>
        <v>0.0032269255076525704</v>
      </c>
      <c r="L217" s="47"/>
      <c r="M217" s="52">
        <f>IF(SUM(M210:M216)=0,"",(AVERAGE(M210:M216)))</f>
        <v>151</v>
      </c>
      <c r="N217" s="52">
        <f>IF(SUM(N210:N216)=0,"",(AVERAGE(N210:N216)))</f>
      </c>
      <c r="O217" s="52">
        <f>IF(SUM(O210:O216)=0,"",(AVERAGE(O210:O216)))</f>
        <v>66.8</v>
      </c>
      <c r="P217" s="26"/>
      <c r="Q217" s="26"/>
      <c r="R217" s="26"/>
      <c r="S217" s="26"/>
      <c r="T217" s="27"/>
    </row>
    <row r="218" spans="3:20" ht="12.75">
      <c r="C218" s="28"/>
      <c r="D218" s="26"/>
      <c r="E218" s="26"/>
      <c r="F218" s="26"/>
      <c r="G218" s="26"/>
      <c r="H218" s="26"/>
      <c r="I218" s="29"/>
      <c r="J218" s="30"/>
      <c r="K218" s="25"/>
      <c r="L218" s="25"/>
      <c r="M218" s="31"/>
      <c r="N218" s="31"/>
      <c r="O218" s="140"/>
      <c r="P218" s="26"/>
      <c r="Q218" s="26"/>
      <c r="R218" s="26"/>
      <c r="S218" s="26"/>
      <c r="T218" s="27"/>
    </row>
    <row r="219" spans="3:20" ht="12.75">
      <c r="C219" s="48">
        <f>(C209+1)</f>
        <v>20</v>
      </c>
      <c r="D219" s="41" t="s">
        <v>25</v>
      </c>
      <c r="E219" s="17"/>
      <c r="F219" s="17"/>
      <c r="G219" s="17"/>
      <c r="H219" s="18"/>
      <c r="I219" s="43" t="s">
        <v>0</v>
      </c>
      <c r="J219" s="44" t="s">
        <v>2</v>
      </c>
      <c r="K219" s="45" t="s">
        <v>3</v>
      </c>
      <c r="L219" s="45" t="s">
        <v>22</v>
      </c>
      <c r="M219" s="46" t="s">
        <v>18</v>
      </c>
      <c r="N219" s="46" t="s">
        <v>19</v>
      </c>
      <c r="O219" s="138" t="s">
        <v>20</v>
      </c>
      <c r="P219" s="149" t="s">
        <v>21</v>
      </c>
      <c r="Q219" s="150"/>
      <c r="R219" s="150"/>
      <c r="S219" s="150"/>
      <c r="T219" s="151"/>
    </row>
    <row r="220" spans="1:20" ht="12.75">
      <c r="A220">
        <f aca="true" t="shared" si="83" ref="A220:A226">IF(I220&gt;0,B220,0)</f>
        <v>5</v>
      </c>
      <c r="B220">
        <f aca="true" t="shared" si="84" ref="B220:B226">MONTH(C220)</f>
        <v>5</v>
      </c>
      <c r="C220" s="19">
        <f>(C216+1)</f>
        <v>39216</v>
      </c>
      <c r="D220" s="145" t="s">
        <v>60</v>
      </c>
      <c r="E220" s="146"/>
      <c r="F220" s="146"/>
      <c r="G220" s="146"/>
      <c r="H220" s="147"/>
      <c r="I220" s="20">
        <v>4.23</v>
      </c>
      <c r="J220" s="21">
        <v>0.017592592592592594</v>
      </c>
      <c r="K220" s="53">
        <f aca="true" t="shared" si="85" ref="K220:K226">IF(I220=0,"",J220/I220)</f>
        <v>0.004159005341038437</v>
      </c>
      <c r="L220" s="119">
        <v>9</v>
      </c>
      <c r="M220" s="22"/>
      <c r="N220" s="22"/>
      <c r="O220" s="139"/>
      <c r="P220" s="145" t="s">
        <v>105</v>
      </c>
      <c r="Q220" s="146"/>
      <c r="R220" s="146"/>
      <c r="S220" s="146"/>
      <c r="T220" s="148"/>
    </row>
    <row r="221" spans="1:20" ht="12.75">
      <c r="A221">
        <f t="shared" si="83"/>
        <v>5</v>
      </c>
      <c r="B221">
        <f t="shared" si="84"/>
        <v>5</v>
      </c>
      <c r="C221" s="19">
        <f aca="true" t="shared" si="86" ref="C221:C226">(C220+1)</f>
        <v>39217</v>
      </c>
      <c r="D221" s="145" t="s">
        <v>49</v>
      </c>
      <c r="E221" s="146"/>
      <c r="F221" s="146"/>
      <c r="G221" s="146"/>
      <c r="H221" s="147"/>
      <c r="I221" s="20">
        <v>10</v>
      </c>
      <c r="J221" s="21">
        <v>0.03571759259259259</v>
      </c>
      <c r="K221" s="53">
        <f t="shared" si="85"/>
        <v>0.0035717592592592593</v>
      </c>
      <c r="L221" s="119">
        <v>9</v>
      </c>
      <c r="M221" s="22">
        <v>155</v>
      </c>
      <c r="N221" s="22"/>
      <c r="O221" s="139"/>
      <c r="P221" s="145" t="s">
        <v>106</v>
      </c>
      <c r="Q221" s="146"/>
      <c r="R221" s="146"/>
      <c r="S221" s="146"/>
      <c r="T221" s="148"/>
    </row>
    <row r="222" spans="1:20" ht="12.75">
      <c r="A222">
        <f t="shared" si="83"/>
        <v>5</v>
      </c>
      <c r="B222">
        <f t="shared" si="84"/>
        <v>5</v>
      </c>
      <c r="C222" s="19">
        <f t="shared" si="86"/>
        <v>39218</v>
      </c>
      <c r="D222" s="145" t="s">
        <v>78</v>
      </c>
      <c r="E222" s="146"/>
      <c r="F222" s="146"/>
      <c r="G222" s="146"/>
      <c r="H222" s="147"/>
      <c r="I222" s="20">
        <v>15</v>
      </c>
      <c r="J222" s="21">
        <v>0.06087962962962964</v>
      </c>
      <c r="K222" s="53">
        <f t="shared" si="85"/>
        <v>0.004058641975308643</v>
      </c>
      <c r="L222" s="119">
        <v>6</v>
      </c>
      <c r="M222" s="22">
        <v>133</v>
      </c>
      <c r="N222" s="22" t="s">
        <v>17</v>
      </c>
      <c r="O222" s="139"/>
      <c r="P222" s="145" t="s">
        <v>65</v>
      </c>
      <c r="Q222" s="146"/>
      <c r="R222" s="146"/>
      <c r="S222" s="146"/>
      <c r="T222" s="148"/>
    </row>
    <row r="223" spans="1:20" ht="12.75">
      <c r="A223">
        <f t="shared" si="83"/>
        <v>5</v>
      </c>
      <c r="B223">
        <f t="shared" si="84"/>
        <v>5</v>
      </c>
      <c r="C223" s="19">
        <f t="shared" si="86"/>
        <v>39219</v>
      </c>
      <c r="D223" s="145" t="s">
        <v>51</v>
      </c>
      <c r="E223" s="146"/>
      <c r="F223" s="146"/>
      <c r="G223" s="146"/>
      <c r="H223" s="147"/>
      <c r="I223" s="20">
        <v>12.1</v>
      </c>
      <c r="J223" s="21">
        <v>0.05145833333333333</v>
      </c>
      <c r="K223" s="53">
        <f t="shared" si="85"/>
        <v>0.004252754820936639</v>
      </c>
      <c r="L223" s="119">
        <v>9</v>
      </c>
      <c r="M223" s="22"/>
      <c r="N223" s="22" t="s">
        <v>17</v>
      </c>
      <c r="O223" s="139"/>
      <c r="P223" s="145" t="s">
        <v>50</v>
      </c>
      <c r="Q223" s="146"/>
      <c r="R223" s="146"/>
      <c r="S223" s="146"/>
      <c r="T223" s="148"/>
    </row>
    <row r="224" spans="1:20" ht="12.75">
      <c r="A224">
        <f t="shared" si="83"/>
        <v>5</v>
      </c>
      <c r="B224">
        <f t="shared" si="84"/>
        <v>5</v>
      </c>
      <c r="C224" s="19">
        <f t="shared" si="86"/>
        <v>39220</v>
      </c>
      <c r="D224" s="145" t="s">
        <v>63</v>
      </c>
      <c r="E224" s="146"/>
      <c r="F224" s="146"/>
      <c r="G224" s="146"/>
      <c r="H224" s="147"/>
      <c r="I224" s="20">
        <v>11.1</v>
      </c>
      <c r="J224" s="21">
        <v>0.03884259259259259</v>
      </c>
      <c r="K224" s="53">
        <f t="shared" si="85"/>
        <v>0.0034993326659993325</v>
      </c>
      <c r="L224" s="119">
        <v>9</v>
      </c>
      <c r="M224" s="22"/>
      <c r="N224" s="22"/>
      <c r="O224" s="139"/>
      <c r="P224" s="145" t="s">
        <v>109</v>
      </c>
      <c r="Q224" s="146"/>
      <c r="R224" s="146"/>
      <c r="S224" s="146"/>
      <c r="T224" s="148"/>
    </row>
    <row r="225" spans="1:20" ht="12.75">
      <c r="A225">
        <f t="shared" si="83"/>
        <v>5</v>
      </c>
      <c r="B225">
        <f t="shared" si="84"/>
        <v>5</v>
      </c>
      <c r="C225" s="19">
        <f t="shared" si="86"/>
        <v>39221</v>
      </c>
      <c r="D225" s="145" t="s">
        <v>51</v>
      </c>
      <c r="E225" s="146"/>
      <c r="F225" s="146"/>
      <c r="G225" s="146"/>
      <c r="H225" s="147"/>
      <c r="I225" s="20">
        <v>12.1</v>
      </c>
      <c r="J225" s="21">
        <v>0.048900462962962965</v>
      </c>
      <c r="K225" s="53">
        <f t="shared" si="85"/>
        <v>0.004041360575451485</v>
      </c>
      <c r="L225" s="119">
        <v>9</v>
      </c>
      <c r="M225" s="22">
        <v>135</v>
      </c>
      <c r="N225" s="22"/>
      <c r="O225" s="139"/>
      <c r="P225" s="145" t="s">
        <v>50</v>
      </c>
      <c r="Q225" s="146"/>
      <c r="R225" s="146"/>
      <c r="S225" s="146"/>
      <c r="T225" s="148"/>
    </row>
    <row r="226" spans="1:20" ht="12.75">
      <c r="A226">
        <f t="shared" si="83"/>
        <v>5</v>
      </c>
      <c r="B226">
        <f t="shared" si="84"/>
        <v>5</v>
      </c>
      <c r="C226" s="19">
        <f t="shared" si="86"/>
        <v>39222</v>
      </c>
      <c r="D226" s="145" t="s">
        <v>111</v>
      </c>
      <c r="E226" s="146"/>
      <c r="F226" s="146"/>
      <c r="G226" s="146"/>
      <c r="H226" s="147"/>
      <c r="I226" s="20">
        <v>10</v>
      </c>
      <c r="J226" s="21">
        <v>0.03166666666666667</v>
      </c>
      <c r="K226" s="53">
        <f t="shared" si="85"/>
        <v>0.003166666666666667</v>
      </c>
      <c r="L226" s="119">
        <v>8</v>
      </c>
      <c r="M226" s="22"/>
      <c r="N226" s="22"/>
      <c r="O226" s="139"/>
      <c r="P226" s="145" t="s">
        <v>110</v>
      </c>
      <c r="Q226" s="146"/>
      <c r="R226" s="146"/>
      <c r="S226" s="146"/>
      <c r="T226" s="148"/>
    </row>
    <row r="227" spans="3:20" ht="12.75">
      <c r="C227" s="23"/>
      <c r="D227" s="24"/>
      <c r="E227" s="24"/>
      <c r="F227" s="24"/>
      <c r="G227" s="24"/>
      <c r="H227" s="24"/>
      <c r="I227" s="49">
        <f>SUM(I220:I226)</f>
        <v>74.53</v>
      </c>
      <c r="J227" s="50">
        <f>SUM(J220:J226)</f>
        <v>0.2850578703703704</v>
      </c>
      <c r="K227" s="51">
        <f>IF(I227=0,"",J227/I227)</f>
        <v>0.0038247399754510985</v>
      </c>
      <c r="L227" s="47"/>
      <c r="M227" s="52">
        <f>IF(SUM(M220:M226)=0,"",(AVERAGE(M220:M226)))</f>
        <v>141</v>
      </c>
      <c r="N227" s="52">
        <f>IF(SUM(N220:N226)=0,"",(AVERAGE(N220:N226)))</f>
      </c>
      <c r="O227" s="52">
        <f>IF(SUM(O220:O226)=0,"",(AVERAGE(O220:O226)))</f>
      </c>
      <c r="P227" s="26"/>
      <c r="Q227" s="26"/>
      <c r="R227" s="26"/>
      <c r="S227" s="26"/>
      <c r="T227" s="27"/>
    </row>
    <row r="228" spans="3:20" ht="12.75">
      <c r="C228" s="28"/>
      <c r="D228" s="26"/>
      <c r="E228" s="26"/>
      <c r="F228" s="26"/>
      <c r="G228" s="26"/>
      <c r="H228" s="26"/>
      <c r="I228" s="29"/>
      <c r="J228" s="30"/>
      <c r="K228" s="25"/>
      <c r="L228" s="25"/>
      <c r="M228" s="31"/>
      <c r="N228" s="31"/>
      <c r="O228" s="140"/>
      <c r="P228" s="26"/>
      <c r="Q228" s="26"/>
      <c r="R228" s="26"/>
      <c r="S228" s="26"/>
      <c r="T228" s="27"/>
    </row>
    <row r="229" spans="3:20" ht="12.75">
      <c r="C229" s="48">
        <f>(C219+1)</f>
        <v>21</v>
      </c>
      <c r="D229" s="41" t="s">
        <v>25</v>
      </c>
      <c r="E229" s="17"/>
      <c r="F229" s="17"/>
      <c r="G229" s="17"/>
      <c r="H229" s="18"/>
      <c r="I229" s="43" t="s">
        <v>0</v>
      </c>
      <c r="J229" s="44" t="s">
        <v>2</v>
      </c>
      <c r="K229" s="45" t="s">
        <v>3</v>
      </c>
      <c r="L229" s="45" t="s">
        <v>22</v>
      </c>
      <c r="M229" s="46" t="s">
        <v>18</v>
      </c>
      <c r="N229" s="46" t="s">
        <v>19</v>
      </c>
      <c r="O229" s="138" t="s">
        <v>20</v>
      </c>
      <c r="P229" s="149" t="s">
        <v>21</v>
      </c>
      <c r="Q229" s="150"/>
      <c r="R229" s="150"/>
      <c r="S229" s="150"/>
      <c r="T229" s="151"/>
    </row>
    <row r="230" spans="1:20" ht="12.75">
      <c r="A230">
        <f aca="true" t="shared" si="87" ref="A230:A236">IF(I230&gt;0,B230,0)</f>
        <v>5</v>
      </c>
      <c r="B230">
        <f aca="true" t="shared" si="88" ref="B230:B236">MONTH(C230)</f>
        <v>5</v>
      </c>
      <c r="C230" s="19">
        <f>(C226+1)</f>
        <v>39223</v>
      </c>
      <c r="D230" s="145" t="s">
        <v>79</v>
      </c>
      <c r="E230" s="146"/>
      <c r="F230" s="146"/>
      <c r="G230" s="146"/>
      <c r="H230" s="147"/>
      <c r="I230" s="20">
        <v>10</v>
      </c>
      <c r="J230" s="21">
        <v>0.03866898148148148</v>
      </c>
      <c r="K230" s="53">
        <f aca="true" t="shared" si="89" ref="K230:K236">IF(I230=0,"",J230/I230)</f>
        <v>0.003866898148148148</v>
      </c>
      <c r="L230" s="119">
        <v>6</v>
      </c>
      <c r="M230" s="22">
        <v>134</v>
      </c>
      <c r="N230" s="22"/>
      <c r="O230" s="139"/>
      <c r="P230" s="145" t="s">
        <v>50</v>
      </c>
      <c r="Q230" s="146"/>
      <c r="R230" s="146"/>
      <c r="S230" s="146"/>
      <c r="T230" s="148"/>
    </row>
    <row r="231" spans="1:20" ht="12.75">
      <c r="A231">
        <f t="shared" si="87"/>
        <v>5</v>
      </c>
      <c r="B231">
        <f t="shared" si="88"/>
        <v>5</v>
      </c>
      <c r="C231" s="19">
        <f aca="true" t="shared" si="90" ref="C231:C236">(C230+1)</f>
        <v>39224</v>
      </c>
      <c r="D231" s="145" t="s">
        <v>49</v>
      </c>
      <c r="E231" s="146"/>
      <c r="F231" s="146"/>
      <c r="G231" s="146"/>
      <c r="H231" s="147"/>
      <c r="I231" s="20">
        <v>10</v>
      </c>
      <c r="J231" s="21">
        <v>0.03703703703703704</v>
      </c>
      <c r="K231" s="53">
        <f t="shared" si="89"/>
        <v>0.0037037037037037043</v>
      </c>
      <c r="L231" s="119">
        <v>8</v>
      </c>
      <c r="M231" s="22">
        <v>139</v>
      </c>
      <c r="N231" s="22">
        <v>68</v>
      </c>
      <c r="O231" s="139"/>
      <c r="P231" s="145" t="s">
        <v>109</v>
      </c>
      <c r="Q231" s="146"/>
      <c r="R231" s="146"/>
      <c r="S231" s="146"/>
      <c r="T231" s="148"/>
    </row>
    <row r="232" spans="1:20" ht="12.75">
      <c r="A232">
        <f t="shared" si="87"/>
        <v>5</v>
      </c>
      <c r="B232">
        <f t="shared" si="88"/>
        <v>5</v>
      </c>
      <c r="C232" s="19">
        <f t="shared" si="90"/>
        <v>39225</v>
      </c>
      <c r="D232" s="145" t="s">
        <v>49</v>
      </c>
      <c r="E232" s="146"/>
      <c r="F232" s="146"/>
      <c r="G232" s="146"/>
      <c r="H232" s="147"/>
      <c r="I232" s="20">
        <v>10</v>
      </c>
      <c r="J232" s="21">
        <v>0.03819444444444444</v>
      </c>
      <c r="K232" s="53">
        <f t="shared" si="89"/>
        <v>0.003819444444444444</v>
      </c>
      <c r="L232" s="119">
        <v>9</v>
      </c>
      <c r="M232" s="22">
        <v>139</v>
      </c>
      <c r="N232" s="22">
        <v>65</v>
      </c>
      <c r="O232" s="139"/>
      <c r="P232" s="145" t="s">
        <v>48</v>
      </c>
      <c r="Q232" s="146"/>
      <c r="R232" s="146"/>
      <c r="S232" s="146"/>
      <c r="T232" s="148"/>
    </row>
    <row r="233" spans="1:20" ht="12.75">
      <c r="A233">
        <f t="shared" si="87"/>
        <v>0</v>
      </c>
      <c r="B233">
        <f t="shared" si="88"/>
        <v>5</v>
      </c>
      <c r="C233" s="19">
        <f t="shared" si="90"/>
        <v>39226</v>
      </c>
      <c r="D233" s="145"/>
      <c r="E233" s="146"/>
      <c r="F233" s="146"/>
      <c r="G233" s="146"/>
      <c r="H233" s="147"/>
      <c r="I233" s="20"/>
      <c r="J233" s="21"/>
      <c r="K233" s="53">
        <f t="shared" si="89"/>
      </c>
      <c r="L233" s="119"/>
      <c r="M233" s="22"/>
      <c r="N233" s="22" t="s">
        <v>17</v>
      </c>
      <c r="O233" s="139"/>
      <c r="P233" s="145"/>
      <c r="Q233" s="146"/>
      <c r="R233" s="146"/>
      <c r="S233" s="146"/>
      <c r="T233" s="148"/>
    </row>
    <row r="234" spans="1:20" ht="12.75">
      <c r="A234">
        <f t="shared" si="87"/>
        <v>5</v>
      </c>
      <c r="B234">
        <f t="shared" si="88"/>
        <v>5</v>
      </c>
      <c r="C234" s="19">
        <f t="shared" si="90"/>
        <v>39227</v>
      </c>
      <c r="D234" s="145" t="s">
        <v>60</v>
      </c>
      <c r="E234" s="146"/>
      <c r="F234" s="146"/>
      <c r="G234" s="146"/>
      <c r="H234" s="147"/>
      <c r="I234" s="20">
        <v>4.23</v>
      </c>
      <c r="J234" s="21">
        <v>0.01596064814814815</v>
      </c>
      <c r="K234" s="53">
        <f>IF(I234=0,"",J234/I234)</f>
        <v>0.003773202871902636</v>
      </c>
      <c r="L234" s="119">
        <v>9</v>
      </c>
      <c r="M234" s="22"/>
      <c r="N234" s="22"/>
      <c r="O234" s="139"/>
      <c r="P234" s="145" t="s">
        <v>113</v>
      </c>
      <c r="Q234" s="146"/>
      <c r="R234" s="146"/>
      <c r="S234" s="146"/>
      <c r="T234" s="148"/>
    </row>
    <row r="235" spans="1:20" ht="12.75">
      <c r="A235">
        <f t="shared" si="87"/>
        <v>5</v>
      </c>
      <c r="B235">
        <f t="shared" si="88"/>
        <v>5</v>
      </c>
      <c r="C235" s="19">
        <f t="shared" si="90"/>
        <v>39228</v>
      </c>
      <c r="D235" s="145" t="s">
        <v>53</v>
      </c>
      <c r="E235" s="146"/>
      <c r="F235" s="146"/>
      <c r="G235" s="146"/>
      <c r="H235" s="147"/>
      <c r="I235" s="20">
        <v>12</v>
      </c>
      <c r="J235" s="21">
        <v>0.04459490740740741</v>
      </c>
      <c r="K235" s="53">
        <f>IF(I235=0,"",J235/I235)</f>
        <v>0.0037162422839506176</v>
      </c>
      <c r="L235" s="119">
        <v>6</v>
      </c>
      <c r="M235" s="22">
        <v>137</v>
      </c>
      <c r="N235" s="22">
        <v>63</v>
      </c>
      <c r="O235" s="139"/>
      <c r="P235" s="145" t="s">
        <v>109</v>
      </c>
      <c r="Q235" s="146"/>
      <c r="R235" s="146"/>
      <c r="S235" s="146"/>
      <c r="T235" s="148"/>
    </row>
    <row r="236" spans="1:20" ht="12.75">
      <c r="A236">
        <f t="shared" si="87"/>
        <v>5</v>
      </c>
      <c r="B236">
        <f t="shared" si="88"/>
        <v>5</v>
      </c>
      <c r="C236" s="19">
        <f t="shared" si="90"/>
        <v>39229</v>
      </c>
      <c r="D236" s="145" t="s">
        <v>60</v>
      </c>
      <c r="E236" s="146"/>
      <c r="F236" s="146"/>
      <c r="G236" s="146"/>
      <c r="H236" s="147"/>
      <c r="I236" s="20">
        <v>4.23</v>
      </c>
      <c r="J236" s="21">
        <v>0.0153125</v>
      </c>
      <c r="K236" s="53">
        <f t="shared" si="89"/>
        <v>0.003619976359338061</v>
      </c>
      <c r="L236" s="119">
        <v>6</v>
      </c>
      <c r="M236" s="22"/>
      <c r="N236" s="22">
        <v>65</v>
      </c>
      <c r="O236" s="139"/>
      <c r="P236" s="145" t="s">
        <v>50</v>
      </c>
      <c r="Q236" s="146"/>
      <c r="R236" s="146"/>
      <c r="S236" s="146"/>
      <c r="T236" s="148"/>
    </row>
    <row r="237" spans="3:20" ht="12.75">
      <c r="C237" s="23"/>
      <c r="D237" s="24"/>
      <c r="E237" s="24"/>
      <c r="F237" s="24"/>
      <c r="G237" s="24"/>
      <c r="H237" s="24"/>
      <c r="I237" s="49">
        <f>SUM(I230:I236)</f>
        <v>50.46000000000001</v>
      </c>
      <c r="J237" s="50">
        <f>SUM(J230:J236)</f>
        <v>0.18976851851851853</v>
      </c>
      <c r="K237" s="51">
        <f>IF(I237=0,"",J237/I237)</f>
        <v>0.0037607712746436485</v>
      </c>
      <c r="L237" s="47"/>
      <c r="M237" s="52">
        <f>IF(SUM(M230:M236)=0,"",(AVERAGE(M230:M236)))</f>
        <v>137.25</v>
      </c>
      <c r="N237" s="52">
        <f>IF(SUM(N230:N236)=0,"",(AVERAGE(N230:N236)))</f>
        <v>65.25</v>
      </c>
      <c r="O237" s="52">
        <f>IF(SUM(O230:O236)=0,"",(AVERAGE(O230:O236)))</f>
      </c>
      <c r="P237" s="26"/>
      <c r="Q237" s="26"/>
      <c r="R237" s="26"/>
      <c r="S237" s="26"/>
      <c r="T237" s="27"/>
    </row>
    <row r="238" spans="3:20" ht="12.75">
      <c r="C238" s="28"/>
      <c r="D238" s="26"/>
      <c r="E238" s="26"/>
      <c r="F238" s="26"/>
      <c r="G238" s="26"/>
      <c r="H238" s="26"/>
      <c r="I238" s="29"/>
      <c r="J238" s="30"/>
      <c r="K238" s="25"/>
      <c r="L238" s="25"/>
      <c r="M238" s="31"/>
      <c r="N238" s="31"/>
      <c r="O238" s="140"/>
      <c r="P238" s="26"/>
      <c r="Q238" s="26"/>
      <c r="R238" s="26"/>
      <c r="S238" s="26"/>
      <c r="T238" s="27"/>
    </row>
    <row r="239" spans="3:20" ht="12.75">
      <c r="C239" s="48">
        <f>(C229+1)</f>
        <v>22</v>
      </c>
      <c r="D239" s="41" t="s">
        <v>25</v>
      </c>
      <c r="E239" s="17"/>
      <c r="F239" s="17"/>
      <c r="G239" s="17"/>
      <c r="H239" s="18"/>
      <c r="I239" s="43" t="s">
        <v>0</v>
      </c>
      <c r="J239" s="44" t="s">
        <v>2</v>
      </c>
      <c r="K239" s="45" t="s">
        <v>3</v>
      </c>
      <c r="L239" s="45" t="s">
        <v>22</v>
      </c>
      <c r="M239" s="46" t="s">
        <v>18</v>
      </c>
      <c r="N239" s="46" t="s">
        <v>19</v>
      </c>
      <c r="O239" s="138" t="s">
        <v>20</v>
      </c>
      <c r="P239" s="149" t="s">
        <v>21</v>
      </c>
      <c r="Q239" s="150"/>
      <c r="R239" s="150"/>
      <c r="S239" s="150"/>
      <c r="T239" s="151"/>
    </row>
    <row r="240" spans="1:20" ht="12.75">
      <c r="A240">
        <f aca="true" t="shared" si="91" ref="A240:A246">IF(I240&gt;0,B240,0)</f>
        <v>5</v>
      </c>
      <c r="B240">
        <f aca="true" t="shared" si="92" ref="B240:B246">MONTH(C240)</f>
        <v>5</v>
      </c>
      <c r="C240" s="19">
        <f>(C236+1)</f>
        <v>39230</v>
      </c>
      <c r="D240" s="145" t="s">
        <v>112</v>
      </c>
      <c r="E240" s="146"/>
      <c r="F240" s="146"/>
      <c r="G240" s="146"/>
      <c r="H240" s="147"/>
      <c r="I240" s="20">
        <v>21.095</v>
      </c>
      <c r="J240" s="21">
        <v>0.06721064814814814</v>
      </c>
      <c r="K240" s="53">
        <f aca="true" t="shared" si="93" ref="K240:K246">IF(I240=0,"",J240/I240)</f>
        <v>0.003186093773318234</v>
      </c>
      <c r="L240" s="119">
        <v>8</v>
      </c>
      <c r="M240" s="22">
        <v>165</v>
      </c>
      <c r="N240" s="22">
        <v>60</v>
      </c>
      <c r="O240" s="139"/>
      <c r="P240" s="145" t="s">
        <v>71</v>
      </c>
      <c r="Q240" s="146"/>
      <c r="R240" s="146"/>
      <c r="S240" s="146"/>
      <c r="T240" s="148"/>
    </row>
    <row r="241" spans="1:20" ht="12.75">
      <c r="A241">
        <f t="shared" si="91"/>
        <v>5</v>
      </c>
      <c r="B241">
        <f t="shared" si="92"/>
        <v>5</v>
      </c>
      <c r="C241" s="19">
        <f aca="true" t="shared" si="94" ref="C241:C246">(C240+1)</f>
        <v>39231</v>
      </c>
      <c r="D241" s="145" t="s">
        <v>49</v>
      </c>
      <c r="E241" s="146"/>
      <c r="F241" s="146"/>
      <c r="G241" s="146"/>
      <c r="H241" s="147"/>
      <c r="I241" s="20">
        <v>10</v>
      </c>
      <c r="J241" s="21">
        <v>0.03934027777777777</v>
      </c>
      <c r="K241" s="53">
        <f t="shared" si="93"/>
        <v>0.003934027777777778</v>
      </c>
      <c r="L241" s="119">
        <v>9</v>
      </c>
      <c r="M241" s="22">
        <v>144</v>
      </c>
      <c r="N241" s="22">
        <v>60</v>
      </c>
      <c r="O241" s="139"/>
      <c r="P241" s="145" t="s">
        <v>105</v>
      </c>
      <c r="Q241" s="146"/>
      <c r="R241" s="146"/>
      <c r="S241" s="146"/>
      <c r="T241" s="148"/>
    </row>
    <row r="242" spans="1:20" ht="12.75">
      <c r="A242">
        <f t="shared" si="91"/>
        <v>5</v>
      </c>
      <c r="B242">
        <f t="shared" si="92"/>
        <v>5</v>
      </c>
      <c r="C242" s="19">
        <f t="shared" si="94"/>
        <v>39232</v>
      </c>
      <c r="D242" s="145" t="s">
        <v>79</v>
      </c>
      <c r="E242" s="146"/>
      <c r="F242" s="146"/>
      <c r="G242" s="146"/>
      <c r="H242" s="147"/>
      <c r="I242" s="20">
        <v>10</v>
      </c>
      <c r="J242" s="21">
        <v>0.036932870370370366</v>
      </c>
      <c r="K242" s="53">
        <f t="shared" si="93"/>
        <v>0.0036932870370370366</v>
      </c>
      <c r="L242" s="119">
        <v>8</v>
      </c>
      <c r="M242" s="22">
        <v>161</v>
      </c>
      <c r="N242" s="22" t="s">
        <v>17</v>
      </c>
      <c r="O242" s="139"/>
      <c r="P242" s="145" t="s">
        <v>50</v>
      </c>
      <c r="Q242" s="146"/>
      <c r="R242" s="146"/>
      <c r="S242" s="146"/>
      <c r="T242" s="148"/>
    </row>
    <row r="243" spans="1:20" ht="12.75">
      <c r="A243">
        <f t="shared" si="91"/>
        <v>5</v>
      </c>
      <c r="B243">
        <f t="shared" si="92"/>
        <v>5</v>
      </c>
      <c r="C243" s="19">
        <f t="shared" si="94"/>
        <v>39233</v>
      </c>
      <c r="D243" s="145" t="s">
        <v>51</v>
      </c>
      <c r="E243" s="146"/>
      <c r="F243" s="146"/>
      <c r="G243" s="146"/>
      <c r="H243" s="147"/>
      <c r="I243" s="20">
        <v>12.1</v>
      </c>
      <c r="J243" s="21">
        <v>0.051932870370370365</v>
      </c>
      <c r="K243" s="53">
        <f t="shared" si="93"/>
        <v>0.004291972757881848</v>
      </c>
      <c r="L243" s="119">
        <v>9</v>
      </c>
      <c r="M243" s="22"/>
      <c r="N243" s="22" t="s">
        <v>17</v>
      </c>
      <c r="O243" s="139"/>
      <c r="P243" s="145" t="s">
        <v>50</v>
      </c>
      <c r="Q243" s="146"/>
      <c r="R243" s="146"/>
      <c r="S243" s="146"/>
      <c r="T243" s="148"/>
    </row>
    <row r="244" spans="1:20" ht="12.75">
      <c r="A244">
        <f t="shared" si="91"/>
        <v>6</v>
      </c>
      <c r="B244">
        <f t="shared" si="92"/>
        <v>6</v>
      </c>
      <c r="C244" s="19">
        <f t="shared" si="94"/>
        <v>39234</v>
      </c>
      <c r="D244" s="145" t="s">
        <v>55</v>
      </c>
      <c r="E244" s="146"/>
      <c r="F244" s="146"/>
      <c r="G244" s="146"/>
      <c r="H244" s="147"/>
      <c r="I244" s="32">
        <v>6.74</v>
      </c>
      <c r="J244" s="21">
        <v>0.026354166666666668</v>
      </c>
      <c r="K244" s="53">
        <f t="shared" si="93"/>
        <v>0.0039101137487636</v>
      </c>
      <c r="L244" s="119">
        <v>8</v>
      </c>
      <c r="M244" s="22">
        <v>133</v>
      </c>
      <c r="N244" s="22"/>
      <c r="O244" s="139"/>
      <c r="P244" s="145" t="s">
        <v>50</v>
      </c>
      <c r="Q244" s="146"/>
      <c r="R244" s="146"/>
      <c r="S244" s="146"/>
      <c r="T244" s="148"/>
    </row>
    <row r="245" spans="1:20" ht="12.75">
      <c r="A245">
        <f t="shared" si="91"/>
        <v>0</v>
      </c>
      <c r="B245">
        <f t="shared" si="92"/>
        <v>6</v>
      </c>
      <c r="C245" s="19">
        <f t="shared" si="94"/>
        <v>39235</v>
      </c>
      <c r="D245" s="145"/>
      <c r="E245" s="146"/>
      <c r="F245" s="146"/>
      <c r="G245" s="146"/>
      <c r="H245" s="147"/>
      <c r="I245" s="32"/>
      <c r="J245" s="21"/>
      <c r="K245" s="53">
        <f t="shared" si="93"/>
      </c>
      <c r="L245" s="119"/>
      <c r="M245" s="22"/>
      <c r="N245" s="22"/>
      <c r="O245" s="139"/>
      <c r="P245" s="145"/>
      <c r="Q245" s="146"/>
      <c r="R245" s="146"/>
      <c r="S245" s="146"/>
      <c r="T245" s="148"/>
    </row>
    <row r="246" spans="1:20" ht="12.75">
      <c r="A246">
        <f t="shared" si="91"/>
        <v>6</v>
      </c>
      <c r="B246">
        <f t="shared" si="92"/>
        <v>6</v>
      </c>
      <c r="C246" s="19">
        <f t="shared" si="94"/>
        <v>39236</v>
      </c>
      <c r="D246" s="145" t="s">
        <v>114</v>
      </c>
      <c r="E246" s="146"/>
      <c r="F246" s="146"/>
      <c r="G246" s="146"/>
      <c r="H246" s="147"/>
      <c r="I246" s="20">
        <v>22.2</v>
      </c>
      <c r="J246" s="21">
        <v>0.08501157407407407</v>
      </c>
      <c r="K246" s="53">
        <f t="shared" si="93"/>
        <v>0.00382935018351685</v>
      </c>
      <c r="L246" s="119">
        <v>9</v>
      </c>
      <c r="M246" s="22">
        <v>133</v>
      </c>
      <c r="N246" s="22">
        <v>64</v>
      </c>
      <c r="O246" s="139"/>
      <c r="P246" s="145" t="s">
        <v>50</v>
      </c>
      <c r="Q246" s="146"/>
      <c r="R246" s="146"/>
      <c r="S246" s="146"/>
      <c r="T246" s="148"/>
    </row>
    <row r="247" spans="3:20" ht="12.75">
      <c r="C247" s="23"/>
      <c r="D247" s="24"/>
      <c r="E247" s="24"/>
      <c r="F247" s="24"/>
      <c r="G247" s="24"/>
      <c r="H247" s="24"/>
      <c r="I247" s="49">
        <f>SUM(I240:I246)</f>
        <v>82.135</v>
      </c>
      <c r="J247" s="50">
        <f>SUM(J240:J246)</f>
        <v>0.30678240740740736</v>
      </c>
      <c r="K247" s="51">
        <f>IF(I247=0,"",J247/I247)</f>
        <v>0.003735099621445271</v>
      </c>
      <c r="L247" s="47"/>
      <c r="M247" s="52">
        <f>IF(SUM(M240:M246)=0,"",(AVERAGE(M240:M246)))</f>
        <v>147.2</v>
      </c>
      <c r="N247" s="52">
        <f>IF(SUM(N240:N246)=0,"",(AVERAGE(N240:N246)))</f>
        <v>61.333333333333336</v>
      </c>
      <c r="O247" s="52">
        <f>IF(SUM(O240:O246)=0,"",(AVERAGE(O240:O246)))</f>
      </c>
      <c r="P247" s="26"/>
      <c r="Q247" s="26"/>
      <c r="R247" s="26"/>
      <c r="S247" s="26"/>
      <c r="T247" s="27"/>
    </row>
    <row r="248" spans="3:20" ht="12.75">
      <c r="C248" s="28"/>
      <c r="D248" s="26"/>
      <c r="E248" s="26"/>
      <c r="F248" s="26"/>
      <c r="G248" s="26"/>
      <c r="H248" s="26"/>
      <c r="I248" s="29"/>
      <c r="J248" s="30"/>
      <c r="K248" s="25"/>
      <c r="L248" s="25"/>
      <c r="M248" s="31"/>
      <c r="N248" s="31"/>
      <c r="O248" s="140"/>
      <c r="P248" s="26"/>
      <c r="Q248" s="26"/>
      <c r="R248" s="26"/>
      <c r="S248" s="26"/>
      <c r="T248" s="27"/>
    </row>
    <row r="249" spans="3:20" ht="12.75">
      <c r="C249" s="48">
        <f>(C239+1)</f>
        <v>23</v>
      </c>
      <c r="D249" s="41" t="s">
        <v>25</v>
      </c>
      <c r="E249" s="17"/>
      <c r="F249" s="17"/>
      <c r="G249" s="17"/>
      <c r="H249" s="18"/>
      <c r="I249" s="43" t="s">
        <v>0</v>
      </c>
      <c r="J249" s="44" t="s">
        <v>2</v>
      </c>
      <c r="K249" s="45" t="s">
        <v>3</v>
      </c>
      <c r="L249" s="45" t="s">
        <v>22</v>
      </c>
      <c r="M249" s="46" t="s">
        <v>18</v>
      </c>
      <c r="N249" s="46" t="s">
        <v>19</v>
      </c>
      <c r="O249" s="138" t="s">
        <v>20</v>
      </c>
      <c r="P249" s="149" t="s">
        <v>21</v>
      </c>
      <c r="Q249" s="150"/>
      <c r="R249" s="150"/>
      <c r="S249" s="150"/>
      <c r="T249" s="151"/>
    </row>
    <row r="250" spans="1:20" ht="12.75">
      <c r="A250">
        <f aca="true" t="shared" si="95" ref="A250:A256">IF(I250&gt;0,B250,0)</f>
        <v>6</v>
      </c>
      <c r="B250">
        <f aca="true" t="shared" si="96" ref="B250:B256">MONTH(C250)</f>
        <v>6</v>
      </c>
      <c r="C250" s="19">
        <f>(C246+1)</f>
        <v>39237</v>
      </c>
      <c r="D250" s="145" t="s">
        <v>60</v>
      </c>
      <c r="E250" s="146"/>
      <c r="F250" s="146"/>
      <c r="G250" s="146"/>
      <c r="H250" s="147"/>
      <c r="I250" s="20">
        <v>4.23</v>
      </c>
      <c r="J250" s="21">
        <v>0.017326388888888888</v>
      </c>
      <c r="K250" s="53">
        <f aca="true" t="shared" si="97" ref="K250:K256">IF(I250=0,"",J250/I250)</f>
        <v>0.0040960730233779875</v>
      </c>
      <c r="L250" s="119">
        <v>6</v>
      </c>
      <c r="M250" s="22">
        <v>134</v>
      </c>
      <c r="N250" s="22"/>
      <c r="O250" s="139"/>
      <c r="P250" s="145" t="s">
        <v>50</v>
      </c>
      <c r="Q250" s="146"/>
      <c r="R250" s="146"/>
      <c r="S250" s="146"/>
      <c r="T250" s="148"/>
    </row>
    <row r="251" spans="1:20" ht="12.75">
      <c r="A251">
        <f t="shared" si="95"/>
        <v>6</v>
      </c>
      <c r="B251">
        <f t="shared" si="96"/>
        <v>6</v>
      </c>
      <c r="C251" s="19">
        <f aca="true" t="shared" si="98" ref="C251:C256">(C250+1)</f>
        <v>39238</v>
      </c>
      <c r="D251" s="145" t="s">
        <v>49</v>
      </c>
      <c r="E251" s="146"/>
      <c r="F251" s="146"/>
      <c r="G251" s="146"/>
      <c r="H251" s="147"/>
      <c r="I251" s="20">
        <v>10</v>
      </c>
      <c r="J251" s="21">
        <v>0.036724537037037035</v>
      </c>
      <c r="K251" s="53">
        <f t="shared" si="97"/>
        <v>0.0036724537037037034</v>
      </c>
      <c r="L251" s="119">
        <v>8</v>
      </c>
      <c r="M251" s="22">
        <v>138</v>
      </c>
      <c r="N251" s="22">
        <v>64</v>
      </c>
      <c r="O251" s="139"/>
      <c r="P251" s="145" t="s">
        <v>109</v>
      </c>
      <c r="Q251" s="146"/>
      <c r="R251" s="146"/>
      <c r="S251" s="146"/>
      <c r="T251" s="148"/>
    </row>
    <row r="252" spans="1:20" ht="12.75">
      <c r="A252">
        <f t="shared" si="95"/>
        <v>6</v>
      </c>
      <c r="B252">
        <f t="shared" si="96"/>
        <v>6</v>
      </c>
      <c r="C252" s="19">
        <f t="shared" si="98"/>
        <v>39239</v>
      </c>
      <c r="D252" s="145" t="s">
        <v>60</v>
      </c>
      <c r="E252" s="146"/>
      <c r="F252" s="146"/>
      <c r="G252" s="146"/>
      <c r="H252" s="147"/>
      <c r="I252" s="20">
        <v>4.23</v>
      </c>
      <c r="J252" s="21">
        <v>0.016238425925925924</v>
      </c>
      <c r="K252" s="53">
        <f t="shared" si="97"/>
        <v>0.003838871377287452</v>
      </c>
      <c r="L252" s="119">
        <v>8</v>
      </c>
      <c r="M252" s="22"/>
      <c r="N252" s="22" t="s">
        <v>17</v>
      </c>
      <c r="O252" s="139"/>
      <c r="P252" s="145" t="s">
        <v>115</v>
      </c>
      <c r="Q252" s="146"/>
      <c r="R252" s="146"/>
      <c r="S252" s="146"/>
      <c r="T252" s="148"/>
    </row>
    <row r="253" spans="1:20" ht="12.75">
      <c r="A253">
        <f t="shared" si="95"/>
        <v>6</v>
      </c>
      <c r="B253">
        <f t="shared" si="96"/>
        <v>6</v>
      </c>
      <c r="C253" s="19">
        <f t="shared" si="98"/>
        <v>39240</v>
      </c>
      <c r="D253" s="145" t="s">
        <v>53</v>
      </c>
      <c r="E253" s="146"/>
      <c r="F253" s="146"/>
      <c r="G253" s="146"/>
      <c r="H253" s="147"/>
      <c r="I253" s="20">
        <v>12</v>
      </c>
      <c r="J253" s="21">
        <v>0.044826388888888895</v>
      </c>
      <c r="K253" s="53">
        <f t="shared" si="97"/>
        <v>0.003735532407407408</v>
      </c>
      <c r="L253" s="119">
        <v>6</v>
      </c>
      <c r="M253" s="22">
        <v>149</v>
      </c>
      <c r="N253" s="22"/>
      <c r="O253" s="139"/>
      <c r="P253" s="145" t="s">
        <v>109</v>
      </c>
      <c r="Q253" s="146"/>
      <c r="R253" s="146"/>
      <c r="S253" s="146"/>
      <c r="T253" s="148"/>
    </row>
    <row r="254" spans="1:20" ht="12.75">
      <c r="A254">
        <f t="shared" si="95"/>
        <v>6</v>
      </c>
      <c r="B254">
        <f t="shared" si="96"/>
        <v>6</v>
      </c>
      <c r="C254" s="19">
        <f t="shared" si="98"/>
        <v>39241</v>
      </c>
      <c r="D254" s="145" t="s">
        <v>47</v>
      </c>
      <c r="E254" s="146"/>
      <c r="F254" s="146"/>
      <c r="G254" s="146"/>
      <c r="H254" s="147"/>
      <c r="I254" s="20">
        <v>15</v>
      </c>
      <c r="J254" s="21">
        <v>0.057291666666666664</v>
      </c>
      <c r="K254" s="53">
        <f t="shared" si="97"/>
        <v>0.0038194444444444443</v>
      </c>
      <c r="L254" s="119">
        <v>9</v>
      </c>
      <c r="M254" s="22">
        <v>140</v>
      </c>
      <c r="N254" s="22">
        <v>62</v>
      </c>
      <c r="O254" s="139"/>
      <c r="P254" s="145" t="s">
        <v>48</v>
      </c>
      <c r="Q254" s="146"/>
      <c r="R254" s="146"/>
      <c r="S254" s="146"/>
      <c r="T254" s="148"/>
    </row>
    <row r="255" spans="1:20" ht="12.75">
      <c r="A255">
        <f t="shared" si="95"/>
        <v>6</v>
      </c>
      <c r="B255">
        <f t="shared" si="96"/>
        <v>6</v>
      </c>
      <c r="C255" s="19">
        <f t="shared" si="98"/>
        <v>39242</v>
      </c>
      <c r="D255" s="145" t="s">
        <v>60</v>
      </c>
      <c r="E255" s="146"/>
      <c r="F255" s="146"/>
      <c r="G255" s="146"/>
      <c r="H255" s="147"/>
      <c r="I255" s="20">
        <v>4.23</v>
      </c>
      <c r="J255" s="21">
        <v>0.017002314814814814</v>
      </c>
      <c r="K255" s="53">
        <f t="shared" si="97"/>
        <v>0.0040194597670957</v>
      </c>
      <c r="L255" s="119">
        <v>7</v>
      </c>
      <c r="M255" s="22">
        <v>145</v>
      </c>
      <c r="N255" s="22"/>
      <c r="O255" s="139"/>
      <c r="P255" s="145" t="s">
        <v>50</v>
      </c>
      <c r="Q255" s="146"/>
      <c r="R255" s="146"/>
      <c r="S255" s="146"/>
      <c r="T255" s="148"/>
    </row>
    <row r="256" spans="1:20" ht="12.75">
      <c r="A256">
        <f t="shared" si="95"/>
        <v>6</v>
      </c>
      <c r="B256">
        <f t="shared" si="96"/>
        <v>6</v>
      </c>
      <c r="C256" s="19">
        <f t="shared" si="98"/>
        <v>39243</v>
      </c>
      <c r="D256" s="145" t="s">
        <v>116</v>
      </c>
      <c r="E256" s="146"/>
      <c r="F256" s="146"/>
      <c r="G256" s="146"/>
      <c r="H256" s="147"/>
      <c r="I256" s="20">
        <v>10</v>
      </c>
      <c r="J256" s="21">
        <v>0.03072916666666667</v>
      </c>
      <c r="K256" s="53">
        <f t="shared" si="97"/>
        <v>0.003072916666666667</v>
      </c>
      <c r="L256" s="119">
        <v>8</v>
      </c>
      <c r="M256" s="22">
        <v>169</v>
      </c>
      <c r="N256" s="22"/>
      <c r="O256" s="139"/>
      <c r="P256" s="145" t="s">
        <v>71</v>
      </c>
      <c r="Q256" s="146"/>
      <c r="R256" s="146"/>
      <c r="S256" s="146"/>
      <c r="T256" s="148"/>
    </row>
    <row r="257" spans="3:20" ht="12.75">
      <c r="C257" s="23"/>
      <c r="D257" s="24"/>
      <c r="E257" s="24"/>
      <c r="F257" s="24"/>
      <c r="G257" s="24"/>
      <c r="H257" s="24"/>
      <c r="I257" s="49">
        <f>SUM(I250:I256)</f>
        <v>59.69</v>
      </c>
      <c r="J257" s="50">
        <f>SUM(J250:J256)</f>
        <v>0.22013888888888888</v>
      </c>
      <c r="K257" s="51">
        <f>IF(I257=0,"",J257/I257)</f>
        <v>0.0036880363358835467</v>
      </c>
      <c r="L257" s="47"/>
      <c r="M257" s="52">
        <f>IF(SUM(M250:M256)=0,"",(AVERAGE(M250:M256)))</f>
        <v>145.83333333333334</v>
      </c>
      <c r="N257" s="52">
        <f>IF(SUM(N250:N256)=0,"",(AVERAGE(N250:N256)))</f>
        <v>63</v>
      </c>
      <c r="O257" s="52">
        <f>IF(SUM(O250:O256)=0,"",(AVERAGE(O250:O256)))</f>
      </c>
      <c r="P257" s="26"/>
      <c r="Q257" s="26"/>
      <c r="R257" s="26"/>
      <c r="S257" s="26"/>
      <c r="T257" s="27"/>
    </row>
    <row r="258" spans="3:20" ht="12.75">
      <c r="C258" s="28"/>
      <c r="D258" s="26"/>
      <c r="E258" s="26"/>
      <c r="F258" s="26"/>
      <c r="G258" s="26"/>
      <c r="H258" s="26"/>
      <c r="I258" s="29"/>
      <c r="J258" s="30"/>
      <c r="K258" s="25"/>
      <c r="L258" s="25"/>
      <c r="M258" s="31"/>
      <c r="N258" s="31"/>
      <c r="O258" s="140"/>
      <c r="P258" s="26"/>
      <c r="Q258" s="26"/>
      <c r="R258" s="26"/>
      <c r="S258" s="26"/>
      <c r="T258" s="27"/>
    </row>
    <row r="259" spans="3:20" ht="12.75">
      <c r="C259" s="48">
        <f>(C249+1)</f>
        <v>24</v>
      </c>
      <c r="D259" s="41" t="s">
        <v>25</v>
      </c>
      <c r="E259" s="17"/>
      <c r="F259" s="17"/>
      <c r="G259" s="17"/>
      <c r="H259" s="18"/>
      <c r="I259" s="43" t="s">
        <v>0</v>
      </c>
      <c r="J259" s="44" t="s">
        <v>2</v>
      </c>
      <c r="K259" s="45" t="s">
        <v>3</v>
      </c>
      <c r="L259" s="45" t="s">
        <v>22</v>
      </c>
      <c r="M259" s="46" t="s">
        <v>18</v>
      </c>
      <c r="N259" s="46" t="s">
        <v>19</v>
      </c>
      <c r="O259" s="138" t="s">
        <v>20</v>
      </c>
      <c r="P259" s="149" t="s">
        <v>21</v>
      </c>
      <c r="Q259" s="150"/>
      <c r="R259" s="150"/>
      <c r="S259" s="150"/>
      <c r="T259" s="151"/>
    </row>
    <row r="260" spans="1:20" ht="12.75">
      <c r="A260">
        <f aca="true" t="shared" si="99" ref="A260:A266">IF(I260&gt;0,B260,0)</f>
        <v>6</v>
      </c>
      <c r="B260">
        <f aca="true" t="shared" si="100" ref="B260:B266">MONTH(C260)</f>
        <v>6</v>
      </c>
      <c r="C260" s="19">
        <f>(C256+1)</f>
        <v>39244</v>
      </c>
      <c r="D260" s="145" t="s">
        <v>57</v>
      </c>
      <c r="E260" s="146"/>
      <c r="F260" s="146"/>
      <c r="G260" s="146"/>
      <c r="H260" s="147"/>
      <c r="I260" s="20">
        <v>5</v>
      </c>
      <c r="J260" s="21">
        <v>0.020844907407407406</v>
      </c>
      <c r="K260" s="53">
        <f aca="true" t="shared" si="101" ref="K260:K266">IF(I260=0,"",J260/I260)</f>
        <v>0.004168981481481481</v>
      </c>
      <c r="L260" s="119">
        <v>9</v>
      </c>
      <c r="M260" s="22">
        <v>137</v>
      </c>
      <c r="N260" s="22"/>
      <c r="O260" s="139"/>
      <c r="P260" s="145" t="s">
        <v>119</v>
      </c>
      <c r="Q260" s="146"/>
      <c r="R260" s="146"/>
      <c r="S260" s="146"/>
      <c r="T260" s="148"/>
    </row>
    <row r="261" spans="1:20" ht="12.75">
      <c r="A261">
        <f t="shared" si="99"/>
        <v>6</v>
      </c>
      <c r="B261">
        <f t="shared" si="100"/>
        <v>6</v>
      </c>
      <c r="C261" s="19">
        <f aca="true" t="shared" si="102" ref="C261:C266">(C260+1)</f>
        <v>39245</v>
      </c>
      <c r="D261" s="145" t="s">
        <v>49</v>
      </c>
      <c r="E261" s="146"/>
      <c r="F261" s="146"/>
      <c r="G261" s="146"/>
      <c r="H261" s="147"/>
      <c r="I261" s="20">
        <v>10</v>
      </c>
      <c r="J261" s="21">
        <v>0.03819444444444444</v>
      </c>
      <c r="K261" s="53">
        <f t="shared" si="101"/>
        <v>0.003819444444444444</v>
      </c>
      <c r="L261" s="119">
        <v>9</v>
      </c>
      <c r="M261" s="22">
        <v>138</v>
      </c>
      <c r="N261" s="22"/>
      <c r="O261" s="139"/>
      <c r="P261" s="145" t="s">
        <v>117</v>
      </c>
      <c r="Q261" s="146"/>
      <c r="R261" s="146"/>
      <c r="S261" s="146"/>
      <c r="T261" s="148"/>
    </row>
    <row r="262" spans="1:20" ht="12.75">
      <c r="A262">
        <f t="shared" si="99"/>
        <v>6</v>
      </c>
      <c r="B262">
        <f t="shared" si="100"/>
        <v>6</v>
      </c>
      <c r="C262" s="19">
        <f t="shared" si="102"/>
        <v>39246</v>
      </c>
      <c r="D262" s="145" t="s">
        <v>49</v>
      </c>
      <c r="E262" s="146"/>
      <c r="F262" s="146"/>
      <c r="G262" s="146"/>
      <c r="H262" s="147"/>
      <c r="I262" s="20">
        <v>10</v>
      </c>
      <c r="J262" s="21">
        <v>0.037395833333333336</v>
      </c>
      <c r="K262" s="53">
        <f t="shared" si="101"/>
        <v>0.0037395833333333335</v>
      </c>
      <c r="L262" s="119">
        <v>8</v>
      </c>
      <c r="M262" s="22">
        <v>140</v>
      </c>
      <c r="N262" s="22">
        <v>63</v>
      </c>
      <c r="O262" s="139"/>
      <c r="P262" s="145" t="s">
        <v>109</v>
      </c>
      <c r="Q262" s="146"/>
      <c r="R262" s="146"/>
      <c r="S262" s="146"/>
      <c r="T262" s="148"/>
    </row>
    <row r="263" spans="1:20" ht="12.75">
      <c r="A263">
        <f t="shared" si="99"/>
        <v>6</v>
      </c>
      <c r="B263">
        <f t="shared" si="100"/>
        <v>6</v>
      </c>
      <c r="C263" s="19">
        <f t="shared" si="102"/>
        <v>39247</v>
      </c>
      <c r="D263" s="145" t="s">
        <v>49</v>
      </c>
      <c r="E263" s="146"/>
      <c r="F263" s="146"/>
      <c r="G263" s="146"/>
      <c r="H263" s="147"/>
      <c r="I263" s="20">
        <v>10</v>
      </c>
      <c r="J263" s="21">
        <v>0.03819444444444444</v>
      </c>
      <c r="K263" s="53">
        <f t="shared" si="101"/>
        <v>0.003819444444444444</v>
      </c>
      <c r="L263" s="119">
        <v>6</v>
      </c>
      <c r="M263" s="22">
        <v>145</v>
      </c>
      <c r="N263" s="22">
        <v>62</v>
      </c>
      <c r="O263" s="139"/>
      <c r="P263" s="145" t="s">
        <v>48</v>
      </c>
      <c r="Q263" s="146"/>
      <c r="R263" s="146"/>
      <c r="S263" s="146"/>
      <c r="T263" s="148"/>
    </row>
    <row r="264" spans="1:20" ht="12.75">
      <c r="A264">
        <f t="shared" si="99"/>
        <v>6</v>
      </c>
      <c r="B264">
        <f t="shared" si="100"/>
        <v>6</v>
      </c>
      <c r="C264" s="19">
        <f t="shared" si="102"/>
        <v>39248</v>
      </c>
      <c r="D264" s="145" t="s">
        <v>55</v>
      </c>
      <c r="E264" s="146"/>
      <c r="F264" s="146"/>
      <c r="G264" s="146"/>
      <c r="H264" s="147"/>
      <c r="I264" s="32">
        <v>6.74</v>
      </c>
      <c r="J264" s="21">
        <v>0.025590277777777778</v>
      </c>
      <c r="K264" s="53">
        <f t="shared" si="101"/>
        <v>0.003796777118364655</v>
      </c>
      <c r="L264" s="119">
        <v>6</v>
      </c>
      <c r="M264" s="22">
        <v>138</v>
      </c>
      <c r="N264" s="22"/>
      <c r="O264" s="139"/>
      <c r="P264" s="145" t="s">
        <v>50</v>
      </c>
      <c r="Q264" s="146"/>
      <c r="R264" s="146"/>
      <c r="S264" s="146"/>
      <c r="T264" s="148"/>
    </row>
    <row r="265" spans="1:20" ht="12.75">
      <c r="A265">
        <f t="shared" si="99"/>
        <v>6</v>
      </c>
      <c r="B265">
        <f t="shared" si="100"/>
        <v>6</v>
      </c>
      <c r="C265" s="19">
        <f t="shared" si="102"/>
        <v>39249</v>
      </c>
      <c r="D265" s="145" t="s">
        <v>60</v>
      </c>
      <c r="E265" s="146"/>
      <c r="F265" s="146"/>
      <c r="G265" s="146"/>
      <c r="H265" s="147"/>
      <c r="I265" s="20">
        <v>4.23</v>
      </c>
      <c r="J265" s="21">
        <v>0.017106481481481483</v>
      </c>
      <c r="K265" s="53">
        <f t="shared" si="101"/>
        <v>0.004044085456615007</v>
      </c>
      <c r="L265" s="119">
        <v>6</v>
      </c>
      <c r="M265" s="22"/>
      <c r="N265" s="22"/>
      <c r="O265" s="139"/>
      <c r="P265" s="145" t="s">
        <v>107</v>
      </c>
      <c r="Q265" s="146"/>
      <c r="R265" s="146"/>
      <c r="S265" s="146"/>
      <c r="T265" s="148"/>
    </row>
    <row r="266" spans="1:20" ht="12.75">
      <c r="A266">
        <f t="shared" si="99"/>
        <v>6</v>
      </c>
      <c r="B266">
        <f t="shared" si="100"/>
        <v>6</v>
      </c>
      <c r="C266" s="19">
        <f t="shared" si="102"/>
        <v>39250</v>
      </c>
      <c r="D266" s="145" t="s">
        <v>118</v>
      </c>
      <c r="E266" s="146"/>
      <c r="F266" s="146"/>
      <c r="G266" s="146"/>
      <c r="H266" s="147"/>
      <c r="I266" s="20">
        <v>10</v>
      </c>
      <c r="J266" s="21">
        <v>0.031608796296296295</v>
      </c>
      <c r="K266" s="53">
        <f t="shared" si="101"/>
        <v>0.0031608796296296294</v>
      </c>
      <c r="L266" s="119">
        <v>8</v>
      </c>
      <c r="M266" s="22">
        <v>163</v>
      </c>
      <c r="N266" s="22"/>
      <c r="O266" s="139"/>
      <c r="P266" s="145" t="s">
        <v>71</v>
      </c>
      <c r="Q266" s="146"/>
      <c r="R266" s="146"/>
      <c r="S266" s="146"/>
      <c r="T266" s="148"/>
    </row>
    <row r="267" spans="3:20" ht="12.75">
      <c r="C267" s="23"/>
      <c r="D267" s="24"/>
      <c r="E267" s="24"/>
      <c r="F267" s="24"/>
      <c r="G267" s="24"/>
      <c r="H267" s="24"/>
      <c r="I267" s="49">
        <f>SUM(I260:I266)</f>
        <v>55.97</v>
      </c>
      <c r="J267" s="50">
        <f>SUM(J260:J266)</f>
        <v>0.20893518518518517</v>
      </c>
      <c r="K267" s="51">
        <f>IF(I267=0,"",J267/I267)</f>
        <v>0.0037329852632693437</v>
      </c>
      <c r="L267" s="47"/>
      <c r="M267" s="52">
        <f>IF(SUM(M260:M266)=0,"",(AVERAGE(M260:M266)))</f>
        <v>143.5</v>
      </c>
      <c r="N267" s="52">
        <f>IF(SUM(N260:N266)=0,"",(AVERAGE(N260:N266)))</f>
        <v>62.5</v>
      </c>
      <c r="O267" s="52">
        <f>IF(SUM(O260:O266)=0,"",(AVERAGE(O260:O266)))</f>
      </c>
      <c r="P267" s="26"/>
      <c r="Q267" s="26"/>
      <c r="R267" s="26"/>
      <c r="S267" s="26"/>
      <c r="T267" s="27"/>
    </row>
    <row r="268" spans="3:20" ht="12.75">
      <c r="C268" s="28"/>
      <c r="D268" s="26"/>
      <c r="E268" s="26"/>
      <c r="F268" s="26"/>
      <c r="G268" s="26"/>
      <c r="H268" s="26"/>
      <c r="I268" s="29"/>
      <c r="J268" s="30"/>
      <c r="K268" s="25"/>
      <c r="L268" s="25"/>
      <c r="M268" s="31"/>
      <c r="N268" s="31"/>
      <c r="O268" s="140"/>
      <c r="P268" s="26"/>
      <c r="Q268" s="26"/>
      <c r="R268" s="26"/>
      <c r="S268" s="26"/>
      <c r="T268" s="27"/>
    </row>
    <row r="269" spans="3:20" ht="12.75">
      <c r="C269" s="48">
        <f>(C259+1)</f>
        <v>25</v>
      </c>
      <c r="D269" s="41" t="s">
        <v>25</v>
      </c>
      <c r="E269" s="17"/>
      <c r="F269" s="17"/>
      <c r="G269" s="17"/>
      <c r="H269" s="18"/>
      <c r="I269" s="43" t="s">
        <v>0</v>
      </c>
      <c r="J269" s="44" t="s">
        <v>2</v>
      </c>
      <c r="K269" s="45" t="s">
        <v>3</v>
      </c>
      <c r="L269" s="45" t="s">
        <v>22</v>
      </c>
      <c r="M269" s="46" t="s">
        <v>18</v>
      </c>
      <c r="N269" s="46" t="s">
        <v>19</v>
      </c>
      <c r="O269" s="138" t="s">
        <v>20</v>
      </c>
      <c r="P269" s="149" t="s">
        <v>21</v>
      </c>
      <c r="Q269" s="150"/>
      <c r="R269" s="150"/>
      <c r="S269" s="150"/>
      <c r="T269" s="151"/>
    </row>
    <row r="270" spans="1:20" ht="12.75">
      <c r="A270">
        <f aca="true" t="shared" si="103" ref="A270:A276">IF(I270&gt;0,B270,0)</f>
        <v>6</v>
      </c>
      <c r="B270">
        <f aca="true" t="shared" si="104" ref="B270:B276">MONTH(C270)</f>
        <v>6</v>
      </c>
      <c r="C270" s="19">
        <f>(C266+1)</f>
        <v>39251</v>
      </c>
      <c r="D270" s="145" t="s">
        <v>55</v>
      </c>
      <c r="E270" s="146"/>
      <c r="F270" s="146"/>
      <c r="G270" s="146"/>
      <c r="H270" s="147"/>
      <c r="I270" s="32">
        <v>6.74</v>
      </c>
      <c r="J270" s="21">
        <v>0.025</v>
      </c>
      <c r="K270" s="53">
        <f aca="true" t="shared" si="105" ref="K270:K276">IF(I270=0,"",J270/I270)</f>
        <v>0.00370919881305638</v>
      </c>
      <c r="L270" s="119">
        <v>9</v>
      </c>
      <c r="M270" s="22">
        <v>157</v>
      </c>
      <c r="N270" s="22">
        <v>62</v>
      </c>
      <c r="O270" s="139"/>
      <c r="P270" s="145" t="s">
        <v>105</v>
      </c>
      <c r="Q270" s="146"/>
      <c r="R270" s="146"/>
      <c r="S270" s="146"/>
      <c r="T270" s="148"/>
    </row>
    <row r="271" spans="1:20" ht="12.75">
      <c r="A271">
        <f t="shared" si="103"/>
        <v>6</v>
      </c>
      <c r="B271">
        <f t="shared" si="104"/>
        <v>6</v>
      </c>
      <c r="C271" s="19">
        <f aca="true" t="shared" si="106" ref="C271:C276">(C270+1)</f>
        <v>39252</v>
      </c>
      <c r="D271" s="145" t="s">
        <v>60</v>
      </c>
      <c r="E271" s="146"/>
      <c r="F271" s="146"/>
      <c r="G271" s="146"/>
      <c r="H271" s="147"/>
      <c r="I271" s="20">
        <v>4.23</v>
      </c>
      <c r="J271" s="21">
        <v>0.017060185185185185</v>
      </c>
      <c r="K271" s="53">
        <f t="shared" si="105"/>
        <v>0.0040331407057175375</v>
      </c>
      <c r="L271" s="119">
        <v>8</v>
      </c>
      <c r="M271" s="22">
        <v>130</v>
      </c>
      <c r="N271" s="22"/>
      <c r="O271" s="139"/>
      <c r="P271" s="145" t="s">
        <v>50</v>
      </c>
      <c r="Q271" s="146"/>
      <c r="R271" s="146"/>
      <c r="S271" s="146"/>
      <c r="T271" s="148"/>
    </row>
    <row r="272" spans="1:20" ht="12.75">
      <c r="A272">
        <f t="shared" si="103"/>
        <v>6</v>
      </c>
      <c r="B272">
        <f t="shared" si="104"/>
        <v>6</v>
      </c>
      <c r="C272" s="19">
        <f t="shared" si="106"/>
        <v>39253</v>
      </c>
      <c r="D272" s="145" t="s">
        <v>78</v>
      </c>
      <c r="E272" s="146"/>
      <c r="F272" s="146"/>
      <c r="G272" s="146"/>
      <c r="H272" s="147"/>
      <c r="I272" s="20">
        <v>15</v>
      </c>
      <c r="J272" s="21">
        <v>0.0546875</v>
      </c>
      <c r="K272" s="53">
        <f t="shared" si="105"/>
        <v>0.0036458333333333334</v>
      </c>
      <c r="L272" s="119">
        <v>8</v>
      </c>
      <c r="M272" s="22">
        <v>142</v>
      </c>
      <c r="N272" s="22" t="s">
        <v>17</v>
      </c>
      <c r="O272" s="139"/>
      <c r="P272" s="145" t="s">
        <v>120</v>
      </c>
      <c r="Q272" s="146"/>
      <c r="R272" s="146"/>
      <c r="S272" s="146"/>
      <c r="T272" s="148"/>
    </row>
    <row r="273" spans="1:20" ht="12.75">
      <c r="A273">
        <f t="shared" si="103"/>
        <v>6</v>
      </c>
      <c r="B273">
        <f t="shared" si="104"/>
        <v>6</v>
      </c>
      <c r="C273" s="19">
        <f t="shared" si="106"/>
        <v>39254</v>
      </c>
      <c r="D273" s="145" t="s">
        <v>49</v>
      </c>
      <c r="E273" s="146"/>
      <c r="F273" s="146"/>
      <c r="G273" s="146"/>
      <c r="H273" s="147"/>
      <c r="I273" s="20">
        <v>10</v>
      </c>
      <c r="J273" s="142"/>
      <c r="K273" s="144">
        <f t="shared" si="105"/>
        <v>0</v>
      </c>
      <c r="L273" s="119">
        <v>9</v>
      </c>
      <c r="M273" s="22">
        <v>141</v>
      </c>
      <c r="N273" s="22" t="s">
        <v>17</v>
      </c>
      <c r="O273" s="139"/>
      <c r="P273" s="145" t="s">
        <v>121</v>
      </c>
      <c r="Q273" s="146"/>
      <c r="R273" s="146"/>
      <c r="S273" s="146"/>
      <c r="T273" s="148"/>
    </row>
    <row r="274" spans="1:20" ht="12.75">
      <c r="A274">
        <f t="shared" si="103"/>
        <v>6</v>
      </c>
      <c r="B274">
        <f t="shared" si="104"/>
        <v>6</v>
      </c>
      <c r="C274" s="19">
        <f t="shared" si="106"/>
        <v>39255</v>
      </c>
      <c r="D274" s="145" t="s">
        <v>49</v>
      </c>
      <c r="E274" s="146"/>
      <c r="F274" s="146"/>
      <c r="G274" s="146"/>
      <c r="H274" s="147"/>
      <c r="I274" s="20">
        <v>10</v>
      </c>
      <c r="J274" s="21"/>
      <c r="K274" s="53">
        <f t="shared" si="105"/>
        <v>0</v>
      </c>
      <c r="L274" s="119">
        <v>6</v>
      </c>
      <c r="M274" s="22">
        <v>133</v>
      </c>
      <c r="N274" s="22"/>
      <c r="O274" s="139"/>
      <c r="P274" s="145" t="s">
        <v>65</v>
      </c>
      <c r="Q274" s="146"/>
      <c r="R274" s="146"/>
      <c r="S274" s="146"/>
      <c r="T274" s="148"/>
    </row>
    <row r="275" spans="1:20" ht="12.75">
      <c r="A275">
        <f t="shared" si="103"/>
        <v>6</v>
      </c>
      <c r="B275">
        <f t="shared" si="104"/>
        <v>6</v>
      </c>
      <c r="C275" s="19">
        <f t="shared" si="106"/>
        <v>39256</v>
      </c>
      <c r="D275" s="145" t="s">
        <v>122</v>
      </c>
      <c r="E275" s="146"/>
      <c r="F275" s="146"/>
      <c r="G275" s="146"/>
      <c r="H275" s="147"/>
      <c r="I275" s="32">
        <v>10</v>
      </c>
      <c r="J275" s="21">
        <v>0.03053240740740741</v>
      </c>
      <c r="K275" s="53">
        <f t="shared" si="105"/>
        <v>0.003053240740740741</v>
      </c>
      <c r="L275" s="119">
        <v>8</v>
      </c>
      <c r="M275" s="22">
        <v>164</v>
      </c>
      <c r="N275" s="22"/>
      <c r="O275" s="139"/>
      <c r="P275" s="145" t="s">
        <v>71</v>
      </c>
      <c r="Q275" s="146"/>
      <c r="R275" s="146"/>
      <c r="S275" s="146"/>
      <c r="T275" s="148"/>
    </row>
    <row r="276" spans="1:20" ht="12.75">
      <c r="A276">
        <f t="shared" si="103"/>
        <v>6</v>
      </c>
      <c r="B276">
        <f t="shared" si="104"/>
        <v>6</v>
      </c>
      <c r="C276" s="19">
        <f t="shared" si="106"/>
        <v>39257</v>
      </c>
      <c r="D276" s="145" t="s">
        <v>123</v>
      </c>
      <c r="E276" s="146"/>
      <c r="F276" s="146"/>
      <c r="G276" s="146"/>
      <c r="H276" s="147"/>
      <c r="I276" s="20">
        <v>6</v>
      </c>
      <c r="J276" s="21">
        <v>0.02396990740740741</v>
      </c>
      <c r="K276" s="53">
        <f t="shared" si="105"/>
        <v>0.003994984567901235</v>
      </c>
      <c r="L276" s="119">
        <v>9</v>
      </c>
      <c r="M276" s="22">
        <v>129</v>
      </c>
      <c r="N276" s="22"/>
      <c r="O276" s="139"/>
      <c r="P276" s="145" t="s">
        <v>105</v>
      </c>
      <c r="Q276" s="146"/>
      <c r="R276" s="146"/>
      <c r="S276" s="146"/>
      <c r="T276" s="148"/>
    </row>
    <row r="277" spans="3:20" ht="12.75">
      <c r="C277" s="23"/>
      <c r="D277" s="24"/>
      <c r="E277" s="24"/>
      <c r="F277" s="24"/>
      <c r="G277" s="24"/>
      <c r="H277" s="24"/>
      <c r="I277" s="49">
        <f>SUM(I270:I276)</f>
        <v>61.97</v>
      </c>
      <c r="J277" s="50">
        <f>SUM(J270:J276)</f>
        <v>0.15125</v>
      </c>
      <c r="K277" s="51">
        <f>IF(I277=0,"",J277/I277)</f>
        <v>0.0024406971115055673</v>
      </c>
      <c r="L277" s="47"/>
      <c r="M277" s="52">
        <f>IF(SUM(M270:M276)=0,"",(AVERAGE(M270:M276)))</f>
        <v>142.28571428571428</v>
      </c>
      <c r="N277" s="52">
        <f>IF(SUM(N270:N276)=0,"",(AVERAGE(N270:N276)))</f>
        <v>62</v>
      </c>
      <c r="O277" s="52">
        <f>IF(SUM(O270:O276)=0,"",(AVERAGE(O270:O276)))</f>
      </c>
      <c r="P277" s="26"/>
      <c r="Q277" s="26"/>
      <c r="R277" s="26"/>
      <c r="S277" s="26"/>
      <c r="T277" s="27"/>
    </row>
    <row r="278" spans="3:20" ht="12.75">
      <c r="C278" s="28"/>
      <c r="D278" s="26"/>
      <c r="E278" s="26"/>
      <c r="F278" s="26"/>
      <c r="G278" s="26"/>
      <c r="H278" s="26"/>
      <c r="I278" s="29"/>
      <c r="J278" s="30"/>
      <c r="K278" s="25"/>
      <c r="L278" s="25"/>
      <c r="M278" s="31"/>
      <c r="N278" s="31"/>
      <c r="O278" s="140"/>
      <c r="P278" s="26"/>
      <c r="Q278" s="26"/>
      <c r="R278" s="26"/>
      <c r="S278" s="26"/>
      <c r="T278" s="27"/>
    </row>
    <row r="279" spans="3:20" ht="12.75">
      <c r="C279" s="48">
        <f>(C269+1)</f>
        <v>26</v>
      </c>
      <c r="D279" s="41" t="s">
        <v>25</v>
      </c>
      <c r="E279" s="17"/>
      <c r="F279" s="17"/>
      <c r="G279" s="17"/>
      <c r="H279" s="18"/>
      <c r="I279" s="43" t="s">
        <v>0</v>
      </c>
      <c r="J279" s="44" t="s">
        <v>2</v>
      </c>
      <c r="K279" s="45" t="s">
        <v>3</v>
      </c>
      <c r="L279" s="45" t="s">
        <v>22</v>
      </c>
      <c r="M279" s="46" t="s">
        <v>18</v>
      </c>
      <c r="N279" s="46" t="s">
        <v>19</v>
      </c>
      <c r="O279" s="138" t="s">
        <v>20</v>
      </c>
      <c r="P279" s="149" t="s">
        <v>21</v>
      </c>
      <c r="Q279" s="150"/>
      <c r="R279" s="150"/>
      <c r="S279" s="150"/>
      <c r="T279" s="151"/>
    </row>
    <row r="280" spans="1:20" ht="12.75">
      <c r="A280">
        <f aca="true" t="shared" si="107" ref="A280:A286">IF(I280&gt;0,B280,0)</f>
        <v>6</v>
      </c>
      <c r="B280">
        <f aca="true" t="shared" si="108" ref="B280:B286">MONTH(C280)</f>
        <v>6</v>
      </c>
      <c r="C280" s="19">
        <f>(C276+1)</f>
        <v>39258</v>
      </c>
      <c r="D280" s="145" t="s">
        <v>63</v>
      </c>
      <c r="E280" s="146"/>
      <c r="F280" s="146"/>
      <c r="G280" s="146"/>
      <c r="H280" s="147"/>
      <c r="I280" s="20">
        <v>11.1</v>
      </c>
      <c r="J280" s="21">
        <v>0.04217592592592592</v>
      </c>
      <c r="K280" s="53">
        <f aca="true" t="shared" si="109" ref="K280:K286">IF(I280=0,"",J280/I280)</f>
        <v>0.0037996329662996326</v>
      </c>
      <c r="L280" s="119">
        <v>6</v>
      </c>
      <c r="M280" s="22"/>
      <c r="N280" s="22">
        <v>59</v>
      </c>
      <c r="O280" s="139"/>
      <c r="P280" s="145" t="s">
        <v>121</v>
      </c>
      <c r="Q280" s="146"/>
      <c r="R280" s="146"/>
      <c r="S280" s="146"/>
      <c r="T280" s="148"/>
    </row>
    <row r="281" spans="1:20" ht="12.75">
      <c r="A281">
        <f t="shared" si="107"/>
        <v>6</v>
      </c>
      <c r="B281">
        <f t="shared" si="108"/>
        <v>6</v>
      </c>
      <c r="C281" s="19">
        <f aca="true" t="shared" si="110" ref="C281:C286">(C280+1)</f>
        <v>39259</v>
      </c>
      <c r="D281" s="145" t="s">
        <v>124</v>
      </c>
      <c r="E281" s="146"/>
      <c r="F281" s="146"/>
      <c r="G281" s="146"/>
      <c r="H281" s="147"/>
      <c r="I281" s="20">
        <v>12</v>
      </c>
      <c r="J281" s="21">
        <v>0.04252314814814815</v>
      </c>
      <c r="K281" s="53">
        <f t="shared" si="109"/>
        <v>0.003543595679012346</v>
      </c>
      <c r="L281" s="119">
        <v>8</v>
      </c>
      <c r="M281" s="22"/>
      <c r="N281" s="22"/>
      <c r="O281" s="139"/>
      <c r="P281" s="145" t="s">
        <v>125</v>
      </c>
      <c r="Q281" s="146"/>
      <c r="R281" s="146"/>
      <c r="S281" s="146"/>
      <c r="T281" s="148"/>
    </row>
    <row r="282" spans="1:20" ht="12.75">
      <c r="A282">
        <f t="shared" si="107"/>
        <v>6</v>
      </c>
      <c r="B282">
        <f t="shared" si="108"/>
        <v>6</v>
      </c>
      <c r="C282" s="19">
        <f t="shared" si="110"/>
        <v>39260</v>
      </c>
      <c r="D282" s="145" t="s">
        <v>60</v>
      </c>
      <c r="E282" s="146"/>
      <c r="F282" s="146"/>
      <c r="G282" s="146"/>
      <c r="H282" s="147"/>
      <c r="I282" s="20">
        <v>4.23</v>
      </c>
      <c r="J282" s="21">
        <v>0.016863425925925928</v>
      </c>
      <c r="K282" s="53">
        <f t="shared" si="109"/>
        <v>0.003986625514403292</v>
      </c>
      <c r="L282" s="119">
        <v>9</v>
      </c>
      <c r="M282" s="22">
        <v>150</v>
      </c>
      <c r="N282" s="22" t="s">
        <v>17</v>
      </c>
      <c r="O282" s="139"/>
      <c r="P282" s="145" t="s">
        <v>50</v>
      </c>
      <c r="Q282" s="146"/>
      <c r="R282" s="146"/>
      <c r="S282" s="146"/>
      <c r="T282" s="148"/>
    </row>
    <row r="283" spans="1:20" ht="12.75">
      <c r="A283">
        <f t="shared" si="107"/>
        <v>6</v>
      </c>
      <c r="B283">
        <f t="shared" si="108"/>
        <v>6</v>
      </c>
      <c r="C283" s="19">
        <f t="shared" si="110"/>
        <v>39261</v>
      </c>
      <c r="D283" s="145" t="s">
        <v>57</v>
      </c>
      <c r="E283" s="146"/>
      <c r="F283" s="146"/>
      <c r="G283" s="146"/>
      <c r="H283" s="147"/>
      <c r="I283" s="20">
        <v>5</v>
      </c>
      <c r="J283" s="142"/>
      <c r="K283" s="144">
        <f t="shared" si="109"/>
        <v>0</v>
      </c>
      <c r="L283" s="119">
        <v>8</v>
      </c>
      <c r="M283" s="22"/>
      <c r="N283" s="22" t="s">
        <v>17</v>
      </c>
      <c r="O283" s="139"/>
      <c r="P283" s="145"/>
      <c r="Q283" s="146"/>
      <c r="R283" s="146"/>
      <c r="S283" s="146"/>
      <c r="T283" s="148"/>
    </row>
    <row r="284" spans="1:20" ht="12.75">
      <c r="A284">
        <f t="shared" si="107"/>
        <v>6</v>
      </c>
      <c r="B284">
        <f t="shared" si="108"/>
        <v>6</v>
      </c>
      <c r="C284" s="19">
        <f t="shared" si="110"/>
        <v>39262</v>
      </c>
      <c r="D284" s="145" t="s">
        <v>123</v>
      </c>
      <c r="E284" s="146"/>
      <c r="F284" s="146"/>
      <c r="G284" s="146"/>
      <c r="H284" s="147"/>
      <c r="I284" s="20">
        <v>6</v>
      </c>
      <c r="J284" s="21">
        <v>0.02291666666666667</v>
      </c>
      <c r="K284" s="53">
        <f t="shared" si="109"/>
        <v>0.0038194444444444448</v>
      </c>
      <c r="L284" s="119">
        <v>8</v>
      </c>
      <c r="M284" s="22">
        <v>141</v>
      </c>
      <c r="N284" s="22"/>
      <c r="O284" s="139"/>
      <c r="P284" s="145" t="s">
        <v>48</v>
      </c>
      <c r="Q284" s="146"/>
      <c r="R284" s="146"/>
      <c r="S284" s="146"/>
      <c r="T284" s="148"/>
    </row>
    <row r="285" spans="1:20" ht="12.75">
      <c r="A285">
        <f t="shared" si="107"/>
        <v>6</v>
      </c>
      <c r="B285">
        <f t="shared" si="108"/>
        <v>6</v>
      </c>
      <c r="C285" s="19">
        <f t="shared" si="110"/>
        <v>39263</v>
      </c>
      <c r="D285" s="145" t="s">
        <v>126</v>
      </c>
      <c r="E285" s="146"/>
      <c r="F285" s="146"/>
      <c r="G285" s="146"/>
      <c r="H285" s="147"/>
      <c r="I285" s="32">
        <v>10</v>
      </c>
      <c r="J285" s="21">
        <v>0.03019675925925926</v>
      </c>
      <c r="K285" s="53">
        <f t="shared" si="109"/>
        <v>0.003019675925925926</v>
      </c>
      <c r="L285" s="119">
        <v>8</v>
      </c>
      <c r="M285" s="22">
        <v>166</v>
      </c>
      <c r="N285" s="22"/>
      <c r="O285" s="139"/>
      <c r="P285" s="145" t="s">
        <v>71</v>
      </c>
      <c r="Q285" s="146"/>
      <c r="R285" s="146"/>
      <c r="S285" s="146"/>
      <c r="T285" s="148"/>
    </row>
    <row r="286" spans="1:20" ht="12.75">
      <c r="A286">
        <f t="shared" si="107"/>
        <v>7</v>
      </c>
      <c r="B286">
        <f t="shared" si="108"/>
        <v>7</v>
      </c>
      <c r="C286" s="19">
        <f t="shared" si="110"/>
        <v>39264</v>
      </c>
      <c r="D286" s="145" t="s">
        <v>79</v>
      </c>
      <c r="E286" s="146"/>
      <c r="F286" s="146"/>
      <c r="G286" s="146"/>
      <c r="H286" s="147"/>
      <c r="I286" s="20">
        <v>10</v>
      </c>
      <c r="J286" s="21">
        <v>0.037974537037037036</v>
      </c>
      <c r="K286" s="53">
        <f t="shared" si="109"/>
        <v>0.0037974537037037035</v>
      </c>
      <c r="L286" s="119">
        <v>9</v>
      </c>
      <c r="M286" s="22">
        <v>135</v>
      </c>
      <c r="N286" s="22"/>
      <c r="O286" s="139"/>
      <c r="P286" s="145" t="s">
        <v>105</v>
      </c>
      <c r="Q286" s="146"/>
      <c r="R286" s="146"/>
      <c r="S286" s="146"/>
      <c r="T286" s="148"/>
    </row>
    <row r="287" spans="3:20" ht="12.75">
      <c r="C287" s="23"/>
      <c r="D287" s="24"/>
      <c r="E287" s="24"/>
      <c r="F287" s="24"/>
      <c r="G287" s="24"/>
      <c r="H287" s="24"/>
      <c r="I287" s="49">
        <f>SUM(I280:I286)</f>
        <v>58.33</v>
      </c>
      <c r="J287" s="50">
        <f>SUM(J280:J286)</f>
        <v>0.19265046296296298</v>
      </c>
      <c r="K287" s="51">
        <f>IF(I287=0,"",J287/I287)</f>
        <v>0.003302768094684776</v>
      </c>
      <c r="L287" s="47"/>
      <c r="M287" s="52">
        <f>IF(SUM(M280:M286)=0,"",(AVERAGE(M280:M286)))</f>
        <v>148</v>
      </c>
      <c r="N287" s="52">
        <f>IF(SUM(N280:N286)=0,"",(AVERAGE(N280:N286)))</f>
        <v>59</v>
      </c>
      <c r="O287" s="52">
        <f>IF(SUM(O280:O286)=0,"",(AVERAGE(O280:O286)))</f>
      </c>
      <c r="P287" s="26"/>
      <c r="Q287" s="26"/>
      <c r="R287" s="26"/>
      <c r="S287" s="26"/>
      <c r="T287" s="27"/>
    </row>
    <row r="288" spans="3:20" ht="12.75">
      <c r="C288" s="28"/>
      <c r="D288" s="26"/>
      <c r="E288" s="26"/>
      <c r="F288" s="26"/>
      <c r="G288" s="26"/>
      <c r="H288" s="26"/>
      <c r="I288" s="29"/>
      <c r="J288" s="30"/>
      <c r="K288" s="25"/>
      <c r="L288" s="25"/>
      <c r="M288" s="31"/>
      <c r="N288" s="31"/>
      <c r="O288" s="140"/>
      <c r="P288" s="26"/>
      <c r="Q288" s="26"/>
      <c r="R288" s="26"/>
      <c r="S288" s="26"/>
      <c r="T288" s="27"/>
    </row>
    <row r="289" spans="3:20" ht="12.75">
      <c r="C289" s="48">
        <f>(C279+1)</f>
        <v>27</v>
      </c>
      <c r="D289" s="41" t="s">
        <v>25</v>
      </c>
      <c r="E289" s="17"/>
      <c r="F289" s="17"/>
      <c r="G289" s="17"/>
      <c r="H289" s="18"/>
      <c r="I289" s="43" t="s">
        <v>0</v>
      </c>
      <c r="J289" s="44" t="s">
        <v>2</v>
      </c>
      <c r="K289" s="45" t="s">
        <v>3</v>
      </c>
      <c r="L289" s="45" t="s">
        <v>22</v>
      </c>
      <c r="M289" s="46" t="s">
        <v>18</v>
      </c>
      <c r="N289" s="46" t="s">
        <v>19</v>
      </c>
      <c r="O289" s="138" t="s">
        <v>20</v>
      </c>
      <c r="P289" s="149" t="s">
        <v>21</v>
      </c>
      <c r="Q289" s="150"/>
      <c r="R289" s="150"/>
      <c r="S289" s="150"/>
      <c r="T289" s="151"/>
    </row>
    <row r="290" spans="1:20" ht="12.75">
      <c r="A290">
        <f aca="true" t="shared" si="111" ref="A290:A296">IF(I290&gt;0,B290,0)</f>
        <v>0</v>
      </c>
      <c r="B290">
        <f aca="true" t="shared" si="112" ref="B290:B296">MONTH(C290)</f>
        <v>7</v>
      </c>
      <c r="C290" s="19">
        <f>(C286+1)</f>
        <v>39265</v>
      </c>
      <c r="D290" s="145"/>
      <c r="E290" s="146"/>
      <c r="F290" s="146"/>
      <c r="G290" s="146"/>
      <c r="H290" s="147"/>
      <c r="I290" s="20"/>
      <c r="J290" s="21"/>
      <c r="K290" s="53">
        <f aca="true" t="shared" si="113" ref="K290:K296">IF(I290=0,"",J290/I290)</f>
      </c>
      <c r="L290" s="119"/>
      <c r="M290" s="22"/>
      <c r="N290" s="22"/>
      <c r="O290" s="139"/>
      <c r="P290" s="145"/>
      <c r="Q290" s="146"/>
      <c r="R290" s="146"/>
      <c r="S290" s="146"/>
      <c r="T290" s="148"/>
    </row>
    <row r="291" spans="1:20" ht="12.75">
      <c r="A291">
        <f t="shared" si="111"/>
        <v>7</v>
      </c>
      <c r="B291">
        <f t="shared" si="112"/>
        <v>7</v>
      </c>
      <c r="C291" s="19">
        <f aca="true" t="shared" si="114" ref="C291:C296">(C290+1)</f>
        <v>39266</v>
      </c>
      <c r="D291" s="145" t="s">
        <v>79</v>
      </c>
      <c r="E291" s="146"/>
      <c r="F291" s="146"/>
      <c r="G291" s="146"/>
      <c r="H291" s="147"/>
      <c r="I291" s="20">
        <v>10</v>
      </c>
      <c r="J291" s="21">
        <v>0.037638888888888895</v>
      </c>
      <c r="K291" s="53">
        <f t="shared" si="113"/>
        <v>0.0037638888888888895</v>
      </c>
      <c r="L291" s="119">
        <v>5</v>
      </c>
      <c r="M291" s="22">
        <v>133</v>
      </c>
      <c r="N291" s="22"/>
      <c r="O291" s="139"/>
      <c r="P291" s="145" t="s">
        <v>127</v>
      </c>
      <c r="Q291" s="146"/>
      <c r="R291" s="146"/>
      <c r="S291" s="146"/>
      <c r="T291" s="148"/>
    </row>
    <row r="292" spans="1:20" ht="12.75">
      <c r="A292">
        <f t="shared" si="111"/>
        <v>0</v>
      </c>
      <c r="B292">
        <f t="shared" si="112"/>
        <v>7</v>
      </c>
      <c r="C292" s="19">
        <f t="shared" si="114"/>
        <v>39267</v>
      </c>
      <c r="D292" s="145"/>
      <c r="E292" s="146"/>
      <c r="F292" s="146"/>
      <c r="G292" s="146"/>
      <c r="H292" s="147"/>
      <c r="I292" s="20"/>
      <c r="J292" s="21"/>
      <c r="K292" s="53">
        <f t="shared" si="113"/>
      </c>
      <c r="L292" s="119"/>
      <c r="M292" s="22"/>
      <c r="N292" s="22" t="s">
        <v>17</v>
      </c>
      <c r="O292" s="139"/>
      <c r="P292" s="145"/>
      <c r="Q292" s="146"/>
      <c r="R292" s="146"/>
      <c r="S292" s="146"/>
      <c r="T292" s="148"/>
    </row>
    <row r="293" spans="1:20" ht="12.75">
      <c r="A293">
        <f t="shared" si="111"/>
        <v>7</v>
      </c>
      <c r="B293">
        <f t="shared" si="112"/>
        <v>7</v>
      </c>
      <c r="C293" s="19">
        <f t="shared" si="114"/>
        <v>39268</v>
      </c>
      <c r="D293" s="145" t="s">
        <v>53</v>
      </c>
      <c r="E293" s="146"/>
      <c r="F293" s="146"/>
      <c r="G293" s="146"/>
      <c r="H293" s="147"/>
      <c r="I293" s="143">
        <v>12</v>
      </c>
      <c r="J293" s="21">
        <v>0.04454861111111111</v>
      </c>
      <c r="K293" s="53">
        <f t="shared" si="113"/>
        <v>0.003712384259259259</v>
      </c>
      <c r="L293" s="119">
        <v>9</v>
      </c>
      <c r="M293" s="22">
        <v>137</v>
      </c>
      <c r="N293" s="22" t="s">
        <v>17</v>
      </c>
      <c r="O293" s="139"/>
      <c r="P293" s="145" t="s">
        <v>128</v>
      </c>
      <c r="Q293" s="146"/>
      <c r="R293" s="146"/>
      <c r="S293" s="146"/>
      <c r="T293" s="148"/>
    </row>
    <row r="294" spans="1:20" ht="12.75">
      <c r="A294">
        <f t="shared" si="111"/>
        <v>0</v>
      </c>
      <c r="B294">
        <f t="shared" si="112"/>
        <v>7</v>
      </c>
      <c r="C294" s="19">
        <f t="shared" si="114"/>
        <v>39269</v>
      </c>
      <c r="D294" s="145"/>
      <c r="E294" s="146"/>
      <c r="F294" s="146"/>
      <c r="G294" s="146"/>
      <c r="H294" s="147"/>
      <c r="I294" s="20"/>
      <c r="J294" s="21"/>
      <c r="K294" s="53">
        <f t="shared" si="113"/>
      </c>
      <c r="L294" s="119"/>
      <c r="M294" s="22"/>
      <c r="N294" s="22"/>
      <c r="O294" s="139"/>
      <c r="P294" s="145"/>
      <c r="Q294" s="146"/>
      <c r="R294" s="146"/>
      <c r="S294" s="146"/>
      <c r="T294" s="148"/>
    </row>
    <row r="295" spans="1:20" ht="12.75">
      <c r="A295">
        <f t="shared" si="111"/>
        <v>0</v>
      </c>
      <c r="B295">
        <f t="shared" si="112"/>
        <v>7</v>
      </c>
      <c r="C295" s="19">
        <f t="shared" si="114"/>
        <v>39270</v>
      </c>
      <c r="D295" s="145"/>
      <c r="E295" s="146"/>
      <c r="F295" s="146"/>
      <c r="G295" s="146"/>
      <c r="H295" s="147"/>
      <c r="I295" s="32"/>
      <c r="J295" s="21"/>
      <c r="K295" s="53">
        <f t="shared" si="113"/>
      </c>
      <c r="L295" s="119"/>
      <c r="M295" s="22"/>
      <c r="N295" s="22"/>
      <c r="O295" s="139"/>
      <c r="P295" s="145"/>
      <c r="Q295" s="146"/>
      <c r="R295" s="146"/>
      <c r="S295" s="146"/>
      <c r="T295" s="148"/>
    </row>
    <row r="296" spans="1:20" ht="12.75">
      <c r="A296">
        <f t="shared" si="111"/>
        <v>7</v>
      </c>
      <c r="B296">
        <f t="shared" si="112"/>
        <v>7</v>
      </c>
      <c r="C296" s="19">
        <f t="shared" si="114"/>
        <v>39271</v>
      </c>
      <c r="D296" s="145" t="s">
        <v>145</v>
      </c>
      <c r="E296" s="146"/>
      <c r="F296" s="146"/>
      <c r="G296" s="146"/>
      <c r="H296" s="147"/>
      <c r="I296" s="20">
        <v>7.76</v>
      </c>
      <c r="J296" s="21"/>
      <c r="K296" s="144">
        <f t="shared" si="113"/>
        <v>0</v>
      </c>
      <c r="L296" s="119">
        <v>9</v>
      </c>
      <c r="M296" s="22"/>
      <c r="N296" s="22"/>
      <c r="O296" s="139"/>
      <c r="P296" s="145" t="s">
        <v>147</v>
      </c>
      <c r="Q296" s="146"/>
      <c r="R296" s="146"/>
      <c r="S296" s="146"/>
      <c r="T296" s="148"/>
    </row>
    <row r="297" spans="3:20" ht="12.75">
      <c r="C297" s="23"/>
      <c r="D297" s="24"/>
      <c r="E297" s="24"/>
      <c r="F297" s="24"/>
      <c r="G297" s="24"/>
      <c r="H297" s="24"/>
      <c r="I297" s="49">
        <f>SUM(I290:I296)</f>
        <v>29.759999999999998</v>
      </c>
      <c r="J297" s="50">
        <f>SUM(J290:J296)</f>
        <v>0.0821875</v>
      </c>
      <c r="K297" s="51">
        <f>IF(I297=0,"",J297/I297)</f>
        <v>0.002761676747311828</v>
      </c>
      <c r="L297" s="47"/>
      <c r="M297" s="52">
        <f>IF(SUM(M290:M296)=0,"",(AVERAGE(M290:M296)))</f>
        <v>135</v>
      </c>
      <c r="N297" s="52">
        <f>IF(SUM(N290:N296)=0,"",(AVERAGE(N290:N296)))</f>
      </c>
      <c r="O297" s="52">
        <f>IF(SUM(O290:O296)=0,"",(AVERAGE(O290:O296)))</f>
      </c>
      <c r="P297" s="26"/>
      <c r="Q297" s="26"/>
      <c r="R297" s="26"/>
      <c r="S297" s="26"/>
      <c r="T297" s="27"/>
    </row>
    <row r="298" spans="3:20" ht="12.75">
      <c r="C298" s="28"/>
      <c r="D298" s="26"/>
      <c r="E298" s="26"/>
      <c r="F298" s="26"/>
      <c r="G298" s="26"/>
      <c r="H298" s="26"/>
      <c r="I298" s="29"/>
      <c r="J298" s="30"/>
      <c r="K298" s="25"/>
      <c r="L298" s="25"/>
      <c r="M298" s="31"/>
      <c r="N298" s="31"/>
      <c r="O298" s="140"/>
      <c r="P298" s="26"/>
      <c r="Q298" s="26"/>
      <c r="R298" s="26"/>
      <c r="S298" s="26"/>
      <c r="T298" s="27"/>
    </row>
    <row r="299" spans="3:20" ht="12.75">
      <c r="C299" s="48">
        <f>(C289+1)</f>
        <v>28</v>
      </c>
      <c r="D299" s="41" t="s">
        <v>25</v>
      </c>
      <c r="E299" s="17"/>
      <c r="F299" s="17"/>
      <c r="G299" s="17"/>
      <c r="H299" s="18"/>
      <c r="I299" s="43" t="s">
        <v>0</v>
      </c>
      <c r="J299" s="44" t="s">
        <v>2</v>
      </c>
      <c r="K299" s="45" t="s">
        <v>3</v>
      </c>
      <c r="L299" s="45" t="s">
        <v>22</v>
      </c>
      <c r="M299" s="46" t="s">
        <v>18</v>
      </c>
      <c r="N299" s="46" t="s">
        <v>19</v>
      </c>
      <c r="O299" s="138" t="s">
        <v>20</v>
      </c>
      <c r="P299" s="149" t="s">
        <v>21</v>
      </c>
      <c r="Q299" s="150"/>
      <c r="R299" s="150"/>
      <c r="S299" s="150"/>
      <c r="T299" s="151"/>
    </row>
    <row r="300" spans="1:20" ht="12.75">
      <c r="A300">
        <f aca="true" t="shared" si="115" ref="A300:A306">IF(I300&gt;0,B300,0)</f>
        <v>7</v>
      </c>
      <c r="B300">
        <f aca="true" t="shared" si="116" ref="B300:B306">MONTH(C300)</f>
        <v>7</v>
      </c>
      <c r="C300" s="19">
        <f>(C296+1)</f>
        <v>39272</v>
      </c>
      <c r="D300" s="145" t="s">
        <v>145</v>
      </c>
      <c r="E300" s="146"/>
      <c r="F300" s="146"/>
      <c r="G300" s="146"/>
      <c r="H300" s="147"/>
      <c r="I300" s="20">
        <v>5.43</v>
      </c>
      <c r="J300" s="21"/>
      <c r="K300" s="53">
        <f aca="true" t="shared" si="117" ref="K300:K306">IF(I300=0,"",J300/I300)</f>
        <v>0</v>
      </c>
      <c r="L300" s="119">
        <v>9</v>
      </c>
      <c r="M300" s="22"/>
      <c r="N300" s="22"/>
      <c r="O300" s="139"/>
      <c r="P300" s="145" t="s">
        <v>146</v>
      </c>
      <c r="Q300" s="146"/>
      <c r="R300" s="146"/>
      <c r="S300" s="146"/>
      <c r="T300" s="148"/>
    </row>
    <row r="301" spans="1:20" ht="12.75">
      <c r="A301">
        <f t="shared" si="115"/>
        <v>7</v>
      </c>
      <c r="B301">
        <f t="shared" si="116"/>
        <v>7</v>
      </c>
      <c r="C301" s="19">
        <f aca="true" t="shared" si="118" ref="C301:C306">(C300+1)</f>
        <v>39273</v>
      </c>
      <c r="D301" s="145" t="s">
        <v>142</v>
      </c>
      <c r="E301" s="146"/>
      <c r="F301" s="146"/>
      <c r="G301" s="146"/>
      <c r="H301" s="147"/>
      <c r="I301" s="32">
        <v>10</v>
      </c>
      <c r="J301" s="21">
        <v>0.04019675925925926</v>
      </c>
      <c r="K301" s="53">
        <f t="shared" si="117"/>
        <v>0.004019675925925926</v>
      </c>
      <c r="L301" s="119">
        <v>9</v>
      </c>
      <c r="M301" s="22"/>
      <c r="N301" s="22"/>
      <c r="O301" s="139"/>
      <c r="P301" s="145" t="s">
        <v>143</v>
      </c>
      <c r="Q301" s="146"/>
      <c r="R301" s="146"/>
      <c r="S301" s="146"/>
      <c r="T301" s="148"/>
    </row>
    <row r="302" spans="1:20" ht="12.75">
      <c r="A302">
        <f t="shared" si="115"/>
        <v>7</v>
      </c>
      <c r="B302">
        <f t="shared" si="116"/>
        <v>7</v>
      </c>
      <c r="C302" s="19">
        <f t="shared" si="118"/>
        <v>39274</v>
      </c>
      <c r="D302" s="145" t="s">
        <v>131</v>
      </c>
      <c r="E302" s="146"/>
      <c r="F302" s="146"/>
      <c r="G302" s="146"/>
      <c r="H302" s="147"/>
      <c r="I302" s="20">
        <v>10</v>
      </c>
      <c r="J302" s="21">
        <v>0.04375</v>
      </c>
      <c r="K302" s="53">
        <f t="shared" si="117"/>
        <v>0.0043749999999999995</v>
      </c>
      <c r="L302" s="119">
        <v>8</v>
      </c>
      <c r="M302" s="22"/>
      <c r="N302" s="22" t="s">
        <v>17</v>
      </c>
      <c r="O302" s="139"/>
      <c r="P302" s="145" t="s">
        <v>136</v>
      </c>
      <c r="Q302" s="146"/>
      <c r="R302" s="146"/>
      <c r="S302" s="146"/>
      <c r="T302" s="148"/>
    </row>
    <row r="303" spans="1:20" ht="12.75">
      <c r="A303">
        <f t="shared" si="115"/>
        <v>7</v>
      </c>
      <c r="B303">
        <f t="shared" si="116"/>
        <v>7</v>
      </c>
      <c r="C303" s="19">
        <f t="shared" si="118"/>
        <v>39275</v>
      </c>
      <c r="D303" s="145" t="s">
        <v>131</v>
      </c>
      <c r="E303" s="146"/>
      <c r="F303" s="146"/>
      <c r="G303" s="146"/>
      <c r="H303" s="147"/>
      <c r="I303" s="20">
        <v>10</v>
      </c>
      <c r="J303" s="21">
        <v>0.037731481481481484</v>
      </c>
      <c r="K303" s="53">
        <f t="shared" si="117"/>
        <v>0.0037731481481481483</v>
      </c>
      <c r="L303" s="119">
        <v>9</v>
      </c>
      <c r="M303" s="22"/>
      <c r="N303" s="22" t="s">
        <v>17</v>
      </c>
      <c r="O303" s="139"/>
      <c r="P303" s="145" t="s">
        <v>133</v>
      </c>
      <c r="Q303" s="146"/>
      <c r="R303" s="146"/>
      <c r="S303" s="146"/>
      <c r="T303" s="148"/>
    </row>
    <row r="304" spans="1:20" ht="12.75">
      <c r="A304">
        <f t="shared" si="115"/>
        <v>7</v>
      </c>
      <c r="B304">
        <f t="shared" si="116"/>
        <v>7</v>
      </c>
      <c r="C304" s="19">
        <f t="shared" si="118"/>
        <v>39276</v>
      </c>
      <c r="D304" s="145" t="s">
        <v>131</v>
      </c>
      <c r="E304" s="146"/>
      <c r="F304" s="146"/>
      <c r="G304" s="146"/>
      <c r="H304" s="147"/>
      <c r="I304" s="20">
        <v>10</v>
      </c>
      <c r="J304" s="21">
        <v>0.03866898148148148</v>
      </c>
      <c r="K304" s="53">
        <f t="shared" si="117"/>
        <v>0.003866898148148148</v>
      </c>
      <c r="L304" s="119">
        <v>9</v>
      </c>
      <c r="M304" s="22">
        <v>138</v>
      </c>
      <c r="N304" s="22"/>
      <c r="O304" s="139"/>
      <c r="P304" s="145" t="s">
        <v>132</v>
      </c>
      <c r="Q304" s="146"/>
      <c r="R304" s="146"/>
      <c r="S304" s="146"/>
      <c r="T304" s="148"/>
    </row>
    <row r="305" spans="1:20" ht="12.75">
      <c r="A305">
        <f t="shared" si="115"/>
        <v>7</v>
      </c>
      <c r="B305">
        <f t="shared" si="116"/>
        <v>7</v>
      </c>
      <c r="C305" s="19">
        <f t="shared" si="118"/>
        <v>39277</v>
      </c>
      <c r="D305" s="145" t="s">
        <v>131</v>
      </c>
      <c r="E305" s="146"/>
      <c r="F305" s="146"/>
      <c r="G305" s="146"/>
      <c r="H305" s="147"/>
      <c r="I305" s="20">
        <v>10</v>
      </c>
      <c r="J305" s="21">
        <v>0.03888888888888889</v>
      </c>
      <c r="K305" s="53">
        <f t="shared" si="117"/>
        <v>0.0038888888888888888</v>
      </c>
      <c r="L305" s="119">
        <v>8</v>
      </c>
      <c r="M305" s="22">
        <v>138</v>
      </c>
      <c r="N305" s="22"/>
      <c r="O305" s="139"/>
      <c r="P305" s="145" t="s">
        <v>129</v>
      </c>
      <c r="Q305" s="146"/>
      <c r="R305" s="146"/>
      <c r="S305" s="146"/>
      <c r="T305" s="148"/>
    </row>
    <row r="306" spans="1:20" ht="12.75">
      <c r="A306">
        <f t="shared" si="115"/>
        <v>7</v>
      </c>
      <c r="B306">
        <f t="shared" si="116"/>
        <v>7</v>
      </c>
      <c r="C306" s="19">
        <f t="shared" si="118"/>
        <v>39278</v>
      </c>
      <c r="D306" s="145" t="s">
        <v>130</v>
      </c>
      <c r="E306" s="146"/>
      <c r="F306" s="146"/>
      <c r="G306" s="146"/>
      <c r="H306" s="147"/>
      <c r="I306" s="20">
        <v>5.3</v>
      </c>
      <c r="J306" s="21">
        <v>0.01678240740740741</v>
      </c>
      <c r="K306" s="53">
        <f t="shared" si="117"/>
        <v>0.0031664919636617754</v>
      </c>
      <c r="L306" s="119">
        <v>8</v>
      </c>
      <c r="M306" s="22">
        <v>173</v>
      </c>
      <c r="N306" s="22"/>
      <c r="O306" s="139"/>
      <c r="P306" s="145" t="s">
        <v>144</v>
      </c>
      <c r="Q306" s="146"/>
      <c r="R306" s="146"/>
      <c r="S306" s="146"/>
      <c r="T306" s="148"/>
    </row>
    <row r="307" spans="3:20" ht="12.75">
      <c r="C307" s="23"/>
      <c r="D307" s="24"/>
      <c r="E307" s="24"/>
      <c r="F307" s="24"/>
      <c r="G307" s="24"/>
      <c r="H307" s="24"/>
      <c r="I307" s="49">
        <f>SUM(I300:I306)</f>
        <v>60.73</v>
      </c>
      <c r="J307" s="50">
        <f>SUM(J300:J306)</f>
        <v>0.21601851851851853</v>
      </c>
      <c r="K307" s="51">
        <f>IF(I307=0,"",J307/I307)</f>
        <v>0.0035570314262887955</v>
      </c>
      <c r="L307" s="47"/>
      <c r="M307" s="52">
        <f>IF(SUM(M300:M306)=0,"",(AVERAGE(M300:M306)))</f>
        <v>149.66666666666666</v>
      </c>
      <c r="N307" s="52">
        <f>IF(SUM(N300:N306)=0,"",(AVERAGE(N300:N306)))</f>
      </c>
      <c r="O307" s="52">
        <f>IF(SUM(O300:O306)=0,"",(AVERAGE(O300:O306)))</f>
      </c>
      <c r="P307" s="26"/>
      <c r="Q307" s="26"/>
      <c r="R307" s="26"/>
      <c r="S307" s="26"/>
      <c r="T307" s="27"/>
    </row>
    <row r="308" spans="3:20" ht="12.75">
      <c r="C308" s="28"/>
      <c r="D308" s="26"/>
      <c r="E308" s="26"/>
      <c r="F308" s="26"/>
      <c r="G308" s="26"/>
      <c r="H308" s="26"/>
      <c r="I308" s="29"/>
      <c r="J308" s="30"/>
      <c r="K308" s="25"/>
      <c r="L308" s="25"/>
      <c r="M308" s="31"/>
      <c r="N308" s="31"/>
      <c r="O308" s="140"/>
      <c r="P308" s="26"/>
      <c r="Q308" s="26"/>
      <c r="R308" s="26"/>
      <c r="S308" s="26"/>
      <c r="T308" s="27"/>
    </row>
    <row r="309" spans="3:20" ht="12.75">
      <c r="C309" s="48">
        <f>(C299+1)</f>
        <v>29</v>
      </c>
      <c r="D309" s="41" t="s">
        <v>25</v>
      </c>
      <c r="E309" s="17"/>
      <c r="F309" s="17"/>
      <c r="G309" s="17"/>
      <c r="H309" s="18"/>
      <c r="I309" s="43" t="s">
        <v>0</v>
      </c>
      <c r="J309" s="44" t="s">
        <v>2</v>
      </c>
      <c r="K309" s="45" t="s">
        <v>3</v>
      </c>
      <c r="L309" s="45" t="s">
        <v>22</v>
      </c>
      <c r="M309" s="46" t="s">
        <v>18</v>
      </c>
      <c r="N309" s="46" t="s">
        <v>19</v>
      </c>
      <c r="O309" s="138" t="s">
        <v>20</v>
      </c>
      <c r="P309" s="149" t="s">
        <v>21</v>
      </c>
      <c r="Q309" s="150"/>
      <c r="R309" s="150"/>
      <c r="S309" s="150"/>
      <c r="T309" s="151"/>
    </row>
    <row r="310" spans="1:20" ht="12.75">
      <c r="A310">
        <f aca="true" t="shared" si="119" ref="A310:A316">IF(I310&gt;0,B310,0)</f>
        <v>7</v>
      </c>
      <c r="B310">
        <f aca="true" t="shared" si="120" ref="B310:B316">MONTH(C310)</f>
        <v>7</v>
      </c>
      <c r="C310" s="19">
        <f>(C306+1)</f>
        <v>39279</v>
      </c>
      <c r="D310" s="145" t="s">
        <v>131</v>
      </c>
      <c r="E310" s="146"/>
      <c r="F310" s="146"/>
      <c r="G310" s="146"/>
      <c r="H310" s="147"/>
      <c r="I310" s="20">
        <v>10</v>
      </c>
      <c r="J310" s="21">
        <v>0.04017361111111111</v>
      </c>
      <c r="K310" s="53">
        <f aca="true" t="shared" si="121" ref="K310:K316">IF(I310=0,"",J310/I310)</f>
        <v>0.004017361111111111</v>
      </c>
      <c r="L310" s="119">
        <v>8</v>
      </c>
      <c r="M310" s="22">
        <v>129</v>
      </c>
      <c r="N310" s="22"/>
      <c r="O310" s="139">
        <v>66.4</v>
      </c>
      <c r="P310" s="145" t="s">
        <v>50</v>
      </c>
      <c r="Q310" s="146"/>
      <c r="R310" s="146"/>
      <c r="S310" s="146"/>
      <c r="T310" s="148"/>
    </row>
    <row r="311" spans="1:20" ht="12.75">
      <c r="A311">
        <f t="shared" si="119"/>
        <v>7</v>
      </c>
      <c r="B311">
        <f t="shared" si="120"/>
        <v>7</v>
      </c>
      <c r="C311" s="19">
        <f aca="true" t="shared" si="122" ref="C311:C316">(C310+1)</f>
        <v>39280</v>
      </c>
      <c r="D311" s="145" t="s">
        <v>131</v>
      </c>
      <c r="E311" s="146"/>
      <c r="F311" s="146"/>
      <c r="G311" s="146"/>
      <c r="H311" s="147"/>
      <c r="I311" s="32">
        <v>10</v>
      </c>
      <c r="J311" s="21">
        <v>0.03943287037037037</v>
      </c>
      <c r="K311" s="53">
        <f t="shared" si="121"/>
        <v>0.003943287037037037</v>
      </c>
      <c r="L311" s="119">
        <v>9</v>
      </c>
      <c r="M311" s="22"/>
      <c r="N311" s="22"/>
      <c r="O311" s="139"/>
      <c r="P311" s="145" t="s">
        <v>50</v>
      </c>
      <c r="Q311" s="146"/>
      <c r="R311" s="146"/>
      <c r="S311" s="146"/>
      <c r="T311" s="148"/>
    </row>
    <row r="312" spans="1:20" ht="12.75">
      <c r="A312">
        <f t="shared" si="119"/>
        <v>7</v>
      </c>
      <c r="B312">
        <f t="shared" si="120"/>
        <v>7</v>
      </c>
      <c r="C312" s="19">
        <f t="shared" si="122"/>
        <v>39281</v>
      </c>
      <c r="D312" s="145" t="s">
        <v>134</v>
      </c>
      <c r="E312" s="146"/>
      <c r="F312" s="146"/>
      <c r="G312" s="146"/>
      <c r="H312" s="147"/>
      <c r="I312" s="20">
        <v>4</v>
      </c>
      <c r="J312" s="21">
        <v>0.012002314814814815</v>
      </c>
      <c r="K312" s="53">
        <f t="shared" si="121"/>
        <v>0.0030005787037037037</v>
      </c>
      <c r="L312" s="119">
        <v>8</v>
      </c>
      <c r="M312" s="22">
        <v>171</v>
      </c>
      <c r="N312" s="22" t="s">
        <v>17</v>
      </c>
      <c r="O312" s="139"/>
      <c r="P312" s="145" t="s">
        <v>71</v>
      </c>
      <c r="Q312" s="146"/>
      <c r="R312" s="146"/>
      <c r="S312" s="146"/>
      <c r="T312" s="148"/>
    </row>
    <row r="313" spans="1:20" ht="12.75">
      <c r="A313">
        <f t="shared" si="119"/>
        <v>7</v>
      </c>
      <c r="B313">
        <f t="shared" si="120"/>
        <v>7</v>
      </c>
      <c r="C313" s="19">
        <f t="shared" si="122"/>
        <v>39282</v>
      </c>
      <c r="D313" s="145" t="s">
        <v>135</v>
      </c>
      <c r="E313" s="146"/>
      <c r="F313" s="146"/>
      <c r="G313" s="146"/>
      <c r="H313" s="147"/>
      <c r="I313" s="20">
        <v>20</v>
      </c>
      <c r="J313" s="21">
        <v>0.07916666666666666</v>
      </c>
      <c r="K313" s="53">
        <f t="shared" si="121"/>
        <v>0.003958333333333333</v>
      </c>
      <c r="L313" s="119">
        <v>9</v>
      </c>
      <c r="M313" s="22">
        <v>129</v>
      </c>
      <c r="N313" s="22">
        <v>60</v>
      </c>
      <c r="O313" s="139">
        <v>67.1</v>
      </c>
      <c r="P313" s="145" t="s">
        <v>50</v>
      </c>
      <c r="Q313" s="146"/>
      <c r="R313" s="146"/>
      <c r="S313" s="146"/>
      <c r="T313" s="148"/>
    </row>
    <row r="314" spans="1:20" ht="12.75">
      <c r="A314">
        <f t="shared" si="119"/>
        <v>7</v>
      </c>
      <c r="B314">
        <f t="shared" si="120"/>
        <v>7</v>
      </c>
      <c r="C314" s="19">
        <f t="shared" si="122"/>
        <v>39283</v>
      </c>
      <c r="D314" s="145" t="s">
        <v>137</v>
      </c>
      <c r="E314" s="146"/>
      <c r="F314" s="146"/>
      <c r="G314" s="146"/>
      <c r="H314" s="147"/>
      <c r="I314" s="20">
        <v>5</v>
      </c>
      <c r="J314" s="21">
        <v>0.02162037037037037</v>
      </c>
      <c r="K314" s="53">
        <f t="shared" si="121"/>
        <v>0.004324074074074074</v>
      </c>
      <c r="L314" s="119">
        <v>8</v>
      </c>
      <c r="M314" s="22">
        <v>140</v>
      </c>
      <c r="N314" s="22"/>
      <c r="O314" s="139"/>
      <c r="P314" s="145" t="s">
        <v>132</v>
      </c>
      <c r="Q314" s="146"/>
      <c r="R314" s="146"/>
      <c r="S314" s="146"/>
      <c r="T314" s="148"/>
    </row>
    <row r="315" spans="1:20" ht="12.75">
      <c r="A315">
        <f t="shared" si="119"/>
        <v>7</v>
      </c>
      <c r="B315">
        <f t="shared" si="120"/>
        <v>7</v>
      </c>
      <c r="C315" s="19">
        <f t="shared" si="122"/>
        <v>39284</v>
      </c>
      <c r="D315" s="145" t="s">
        <v>131</v>
      </c>
      <c r="E315" s="146"/>
      <c r="F315" s="146"/>
      <c r="G315" s="146"/>
      <c r="H315" s="147"/>
      <c r="I315" s="32">
        <v>10</v>
      </c>
      <c r="J315" s="21">
        <v>0.03927083333333333</v>
      </c>
      <c r="K315" s="53">
        <f t="shared" si="121"/>
        <v>0.003927083333333333</v>
      </c>
      <c r="L315" s="119">
        <v>8</v>
      </c>
      <c r="M315" s="22">
        <v>128</v>
      </c>
      <c r="N315" s="22"/>
      <c r="O315" s="139"/>
      <c r="P315" s="145" t="s">
        <v>50</v>
      </c>
      <c r="Q315" s="146"/>
      <c r="R315" s="146"/>
      <c r="S315" s="146"/>
      <c r="T315" s="148"/>
    </row>
    <row r="316" spans="1:20" ht="12.75">
      <c r="A316">
        <f t="shared" si="119"/>
        <v>7</v>
      </c>
      <c r="B316">
        <f t="shared" si="120"/>
        <v>7</v>
      </c>
      <c r="C316" s="19">
        <f t="shared" si="122"/>
        <v>39285</v>
      </c>
      <c r="D316" s="145" t="s">
        <v>131</v>
      </c>
      <c r="E316" s="146"/>
      <c r="F316" s="146"/>
      <c r="G316" s="146"/>
      <c r="H316" s="147"/>
      <c r="I316" s="20">
        <v>10</v>
      </c>
      <c r="J316" s="21">
        <v>0.03819444444444444</v>
      </c>
      <c r="K316" s="53">
        <f t="shared" si="121"/>
        <v>0.003819444444444444</v>
      </c>
      <c r="L316" s="119">
        <v>9</v>
      </c>
      <c r="M316" s="22"/>
      <c r="N316" s="22"/>
      <c r="O316" s="139"/>
      <c r="P316" s="145" t="s">
        <v>50</v>
      </c>
      <c r="Q316" s="146"/>
      <c r="R316" s="146"/>
      <c r="S316" s="146"/>
      <c r="T316" s="148"/>
    </row>
    <row r="317" spans="3:20" ht="12.75">
      <c r="C317" s="23"/>
      <c r="D317" s="24"/>
      <c r="E317" s="24"/>
      <c r="F317" s="24"/>
      <c r="G317" s="24"/>
      <c r="H317" s="24"/>
      <c r="I317" s="49">
        <f>SUM(I310:I316)</f>
        <v>69</v>
      </c>
      <c r="J317" s="50">
        <f>SUM(J310:J316)</f>
        <v>0.2698611111111111</v>
      </c>
      <c r="K317" s="51">
        <f>IF(I317=0,"",J317/I317)</f>
        <v>0.0039110305958132046</v>
      </c>
      <c r="L317" s="47"/>
      <c r="M317" s="52">
        <f>IF(SUM(M310:M316)=0,"",(AVERAGE(M310:M316)))</f>
        <v>139.4</v>
      </c>
      <c r="N317" s="52">
        <f>IF(SUM(N310:N316)=0,"",(AVERAGE(N310:N316)))</f>
        <v>60</v>
      </c>
      <c r="O317" s="52">
        <f>IF(SUM(O310:O316)=0,"",(AVERAGE(O310:O316)))</f>
        <v>66.75</v>
      </c>
      <c r="P317" s="26"/>
      <c r="Q317" s="26"/>
      <c r="R317" s="26"/>
      <c r="S317" s="26"/>
      <c r="T317" s="27"/>
    </row>
    <row r="318" spans="3:20" ht="12.75">
      <c r="C318" s="28"/>
      <c r="D318" s="26"/>
      <c r="E318" s="26"/>
      <c r="F318" s="26"/>
      <c r="G318" s="26"/>
      <c r="H318" s="26"/>
      <c r="I318" s="29"/>
      <c r="J318" s="30"/>
      <c r="K318" s="25"/>
      <c r="L318" s="25"/>
      <c r="M318" s="31"/>
      <c r="N318" s="31"/>
      <c r="O318" s="140"/>
      <c r="P318" s="26"/>
      <c r="Q318" s="26"/>
      <c r="R318" s="26"/>
      <c r="S318" s="26"/>
      <c r="T318" s="27"/>
    </row>
    <row r="319" spans="3:20" ht="12.75">
      <c r="C319" s="48">
        <f>(C309+1)</f>
        <v>30</v>
      </c>
      <c r="D319" s="41" t="s">
        <v>25</v>
      </c>
      <c r="E319" s="17"/>
      <c r="F319" s="17"/>
      <c r="G319" s="17"/>
      <c r="H319" s="18"/>
      <c r="I319" s="43" t="s">
        <v>0</v>
      </c>
      <c r="J319" s="44" t="s">
        <v>2</v>
      </c>
      <c r="K319" s="45" t="s">
        <v>3</v>
      </c>
      <c r="L319" s="45" t="s">
        <v>22</v>
      </c>
      <c r="M319" s="46" t="s">
        <v>18</v>
      </c>
      <c r="N319" s="46" t="s">
        <v>19</v>
      </c>
      <c r="O319" s="138" t="s">
        <v>20</v>
      </c>
      <c r="P319" s="149" t="s">
        <v>21</v>
      </c>
      <c r="Q319" s="150"/>
      <c r="R319" s="150"/>
      <c r="S319" s="150"/>
      <c r="T319" s="151"/>
    </row>
    <row r="320" spans="1:20" ht="12.75">
      <c r="A320">
        <f aca="true" t="shared" si="123" ref="A320:A326">IF(I320&gt;0,B320,0)</f>
        <v>7</v>
      </c>
      <c r="B320">
        <f aca="true" t="shared" si="124" ref="B320:B326">MONTH(C320)</f>
        <v>7</v>
      </c>
      <c r="C320" s="19">
        <f>(C316+1)</f>
        <v>39286</v>
      </c>
      <c r="D320" s="145" t="s">
        <v>137</v>
      </c>
      <c r="E320" s="146"/>
      <c r="F320" s="146"/>
      <c r="G320" s="146"/>
      <c r="H320" s="147"/>
      <c r="I320" s="20">
        <v>5</v>
      </c>
      <c r="J320" s="21">
        <v>0.02025462962962963</v>
      </c>
      <c r="K320" s="53">
        <f aca="true" t="shared" si="125" ref="K320:K326">IF(I320=0,"",J320/I320)</f>
        <v>0.004050925925925926</v>
      </c>
      <c r="L320" s="119">
        <v>9</v>
      </c>
      <c r="M320" s="22"/>
      <c r="N320" s="22"/>
      <c r="O320" s="139"/>
      <c r="P320" s="145" t="s">
        <v>50</v>
      </c>
      <c r="Q320" s="146"/>
      <c r="R320" s="146"/>
      <c r="S320" s="146"/>
      <c r="T320" s="148"/>
    </row>
    <row r="321" spans="1:20" ht="12.75">
      <c r="A321">
        <f t="shared" si="123"/>
        <v>7</v>
      </c>
      <c r="B321">
        <f t="shared" si="124"/>
        <v>7</v>
      </c>
      <c r="C321" s="19">
        <f aca="true" t="shared" si="126" ref="C321:C326">(C320+1)</f>
        <v>39287</v>
      </c>
      <c r="D321" s="145" t="s">
        <v>137</v>
      </c>
      <c r="E321" s="146"/>
      <c r="F321" s="146"/>
      <c r="G321" s="146"/>
      <c r="H321" s="147"/>
      <c r="I321" s="32">
        <v>5</v>
      </c>
      <c r="J321" s="21">
        <v>0.02025462962962963</v>
      </c>
      <c r="K321" s="53">
        <f t="shared" si="125"/>
        <v>0.004050925925925926</v>
      </c>
      <c r="L321" s="119">
        <v>9</v>
      </c>
      <c r="M321" s="22">
        <v>129</v>
      </c>
      <c r="N321" s="22"/>
      <c r="O321" s="139">
        <v>67.9</v>
      </c>
      <c r="P321" s="145" t="s">
        <v>139</v>
      </c>
      <c r="Q321" s="146"/>
      <c r="R321" s="146"/>
      <c r="S321" s="146"/>
      <c r="T321" s="148"/>
    </row>
    <row r="322" spans="1:20" ht="12.75">
      <c r="A322">
        <f t="shared" si="123"/>
        <v>7</v>
      </c>
      <c r="B322">
        <f t="shared" si="124"/>
        <v>7</v>
      </c>
      <c r="C322" s="19">
        <f t="shared" si="126"/>
        <v>39288</v>
      </c>
      <c r="D322" s="145" t="s">
        <v>134</v>
      </c>
      <c r="E322" s="146"/>
      <c r="F322" s="146"/>
      <c r="G322" s="146"/>
      <c r="H322" s="147"/>
      <c r="I322" s="20">
        <v>8</v>
      </c>
      <c r="J322" s="21">
        <v>0.026782407407407408</v>
      </c>
      <c r="K322" s="53">
        <f t="shared" si="125"/>
        <v>0.003347800925925926</v>
      </c>
      <c r="L322" s="119">
        <v>8</v>
      </c>
      <c r="M322" s="22">
        <v>146</v>
      </c>
      <c r="N322" s="22" t="s">
        <v>17</v>
      </c>
      <c r="O322" s="139"/>
      <c r="P322" s="145" t="s">
        <v>71</v>
      </c>
      <c r="Q322" s="146"/>
      <c r="R322" s="146"/>
      <c r="S322" s="146"/>
      <c r="T322" s="148"/>
    </row>
    <row r="323" spans="1:20" ht="12.75">
      <c r="A323">
        <f t="shared" si="123"/>
        <v>7</v>
      </c>
      <c r="B323">
        <f t="shared" si="124"/>
        <v>7</v>
      </c>
      <c r="C323" s="19">
        <f t="shared" si="126"/>
        <v>39289</v>
      </c>
      <c r="D323" s="145" t="s">
        <v>131</v>
      </c>
      <c r="E323" s="146"/>
      <c r="F323" s="146"/>
      <c r="G323" s="146"/>
      <c r="H323" s="147"/>
      <c r="I323" s="20">
        <v>10</v>
      </c>
      <c r="J323" s="21">
        <v>0.03827546296296296</v>
      </c>
      <c r="K323" s="53">
        <f t="shared" si="125"/>
        <v>0.0038275462962962963</v>
      </c>
      <c r="L323" s="119">
        <v>9</v>
      </c>
      <c r="M323" s="22"/>
      <c r="N323" s="22">
        <v>59</v>
      </c>
      <c r="O323" s="139">
        <v>67.1</v>
      </c>
      <c r="P323" s="145" t="s">
        <v>50</v>
      </c>
      <c r="Q323" s="146"/>
      <c r="R323" s="146"/>
      <c r="S323" s="146"/>
      <c r="T323" s="148"/>
    </row>
    <row r="324" spans="1:20" ht="12.75">
      <c r="A324">
        <f t="shared" si="123"/>
        <v>7</v>
      </c>
      <c r="B324">
        <f t="shared" si="124"/>
        <v>7</v>
      </c>
      <c r="C324" s="19">
        <f t="shared" si="126"/>
        <v>39290</v>
      </c>
      <c r="D324" s="145" t="s">
        <v>140</v>
      </c>
      <c r="E324" s="146"/>
      <c r="F324" s="146"/>
      <c r="G324" s="146"/>
      <c r="H324" s="147"/>
      <c r="I324" s="20">
        <v>8</v>
      </c>
      <c r="J324" s="21">
        <v>0.02539351851851852</v>
      </c>
      <c r="K324" s="53">
        <f t="shared" si="125"/>
        <v>0.003174189814814815</v>
      </c>
      <c r="L324" s="119">
        <v>9</v>
      </c>
      <c r="M324" s="22"/>
      <c r="N324" s="22"/>
      <c r="O324" s="139"/>
      <c r="P324" s="145" t="s">
        <v>71</v>
      </c>
      <c r="Q324" s="146"/>
      <c r="R324" s="146"/>
      <c r="S324" s="146"/>
      <c r="T324" s="148"/>
    </row>
    <row r="325" spans="1:20" ht="12.75">
      <c r="A325">
        <f t="shared" si="123"/>
        <v>7</v>
      </c>
      <c r="B325">
        <f t="shared" si="124"/>
        <v>7</v>
      </c>
      <c r="C325" s="19">
        <f t="shared" si="126"/>
        <v>39291</v>
      </c>
      <c r="D325" s="145" t="s">
        <v>137</v>
      </c>
      <c r="E325" s="146"/>
      <c r="F325" s="146"/>
      <c r="G325" s="146"/>
      <c r="H325" s="147"/>
      <c r="I325" s="32">
        <v>5</v>
      </c>
      <c r="J325" s="21">
        <v>0.02091435185185185</v>
      </c>
      <c r="K325" s="53">
        <f t="shared" si="125"/>
        <v>0.00418287037037037</v>
      </c>
      <c r="L325" s="119">
        <v>8</v>
      </c>
      <c r="M325" s="22"/>
      <c r="N325" s="22"/>
      <c r="O325" s="139"/>
      <c r="P325" s="145" t="s">
        <v>138</v>
      </c>
      <c r="Q325" s="146"/>
      <c r="R325" s="146"/>
      <c r="S325" s="146"/>
      <c r="T325" s="148"/>
    </row>
    <row r="326" spans="1:20" ht="12.75">
      <c r="A326">
        <f t="shared" si="123"/>
        <v>7</v>
      </c>
      <c r="B326">
        <f t="shared" si="124"/>
        <v>7</v>
      </c>
      <c r="C326" s="19">
        <f t="shared" si="126"/>
        <v>39292</v>
      </c>
      <c r="D326" s="145" t="s">
        <v>130</v>
      </c>
      <c r="E326" s="146"/>
      <c r="F326" s="146"/>
      <c r="G326" s="146"/>
      <c r="H326" s="147"/>
      <c r="I326" s="20">
        <v>9.3</v>
      </c>
      <c r="J326" s="21">
        <v>0.031157407407407408</v>
      </c>
      <c r="K326" s="53">
        <f t="shared" si="125"/>
        <v>0.003350258861011549</v>
      </c>
      <c r="L326" s="119">
        <v>9</v>
      </c>
      <c r="M326" s="22">
        <v>165</v>
      </c>
      <c r="N326" s="22"/>
      <c r="O326" s="139"/>
      <c r="P326" s="145" t="s">
        <v>71</v>
      </c>
      <c r="Q326" s="146"/>
      <c r="R326" s="146"/>
      <c r="S326" s="146"/>
      <c r="T326" s="148"/>
    </row>
    <row r="327" spans="3:20" ht="12.75">
      <c r="C327" s="23"/>
      <c r="D327" s="24"/>
      <c r="E327" s="24"/>
      <c r="F327" s="24"/>
      <c r="G327" s="24"/>
      <c r="H327" s="24"/>
      <c r="I327" s="49">
        <f>SUM(I320:I326)</f>
        <v>50.3</v>
      </c>
      <c r="J327" s="50">
        <f>SUM(J320:J326)</f>
        <v>0.1830324074074074</v>
      </c>
      <c r="K327" s="51">
        <f>IF(I327=0,"",J327/I327)</f>
        <v>0.003638815256608497</v>
      </c>
      <c r="L327" s="47"/>
      <c r="M327" s="52">
        <f>IF(SUM(M320:M326)=0,"",(AVERAGE(M320:M326)))</f>
        <v>146.66666666666666</v>
      </c>
      <c r="N327" s="52">
        <f>IF(SUM(N320:N326)=0,"",(AVERAGE(N320:N326)))</f>
        <v>59</v>
      </c>
      <c r="O327" s="52">
        <f>IF(SUM(O320:O326)=0,"",(AVERAGE(O320:O326)))</f>
        <v>67.5</v>
      </c>
      <c r="P327" s="26"/>
      <c r="Q327" s="26"/>
      <c r="R327" s="26"/>
      <c r="S327" s="26"/>
      <c r="T327" s="27"/>
    </row>
    <row r="328" spans="3:20" ht="12.75">
      <c r="C328" s="28"/>
      <c r="D328" s="26"/>
      <c r="E328" s="26"/>
      <c r="F328" s="26"/>
      <c r="G328" s="26"/>
      <c r="H328" s="26"/>
      <c r="I328" s="29"/>
      <c r="J328" s="30"/>
      <c r="K328" s="25"/>
      <c r="L328" s="25"/>
      <c r="M328" s="31"/>
      <c r="N328" s="31"/>
      <c r="O328" s="140"/>
      <c r="P328" s="26"/>
      <c r="Q328" s="26"/>
      <c r="R328" s="26"/>
      <c r="S328" s="26"/>
      <c r="T328" s="27"/>
    </row>
    <row r="329" spans="3:20" ht="12.75">
      <c r="C329" s="48">
        <f>(C319+1)</f>
        <v>31</v>
      </c>
      <c r="D329" s="41" t="s">
        <v>25</v>
      </c>
      <c r="E329" s="17"/>
      <c r="F329" s="17"/>
      <c r="G329" s="17"/>
      <c r="H329" s="18"/>
      <c r="I329" s="43" t="s">
        <v>0</v>
      </c>
      <c r="J329" s="44" t="s">
        <v>2</v>
      </c>
      <c r="K329" s="45" t="s">
        <v>3</v>
      </c>
      <c r="L329" s="45" t="s">
        <v>22</v>
      </c>
      <c r="M329" s="46" t="s">
        <v>18</v>
      </c>
      <c r="N329" s="46" t="s">
        <v>19</v>
      </c>
      <c r="O329" s="138" t="s">
        <v>20</v>
      </c>
      <c r="P329" s="149" t="s">
        <v>21</v>
      </c>
      <c r="Q329" s="150"/>
      <c r="R329" s="150"/>
      <c r="S329" s="150"/>
      <c r="T329" s="151"/>
    </row>
    <row r="330" spans="1:20" ht="12.75">
      <c r="A330">
        <f aca="true" t="shared" si="127" ref="A330:A336">IF(I330&gt;0,B330,0)</f>
        <v>7</v>
      </c>
      <c r="B330">
        <f aca="true" t="shared" si="128" ref="B330:B336">MONTH(C330)</f>
        <v>7</v>
      </c>
      <c r="C330" s="19">
        <f>(C326+1)</f>
        <v>39293</v>
      </c>
      <c r="D330" s="145" t="s">
        <v>131</v>
      </c>
      <c r="E330" s="146"/>
      <c r="F330" s="146"/>
      <c r="G330" s="146"/>
      <c r="H330" s="147"/>
      <c r="I330" s="20">
        <v>10</v>
      </c>
      <c r="J330" s="21">
        <v>0.03767361111111111</v>
      </c>
      <c r="K330" s="53">
        <f aca="true" t="shared" si="129" ref="K330:K336">IF(I330=0,"",J330/I330)</f>
        <v>0.003767361111111111</v>
      </c>
      <c r="L330" s="119">
        <v>8</v>
      </c>
      <c r="M330" s="22"/>
      <c r="N330" s="22"/>
      <c r="O330" s="139"/>
      <c r="P330" s="145" t="s">
        <v>141</v>
      </c>
      <c r="Q330" s="146"/>
      <c r="R330" s="146"/>
      <c r="S330" s="146"/>
      <c r="T330" s="148"/>
    </row>
    <row r="331" spans="1:20" ht="12.75">
      <c r="A331">
        <f t="shared" si="127"/>
        <v>7</v>
      </c>
      <c r="B331">
        <f t="shared" si="128"/>
        <v>7</v>
      </c>
      <c r="C331" s="19">
        <f aca="true" t="shared" si="130" ref="C331:C336">(C330+1)</f>
        <v>39294</v>
      </c>
      <c r="D331" s="145" t="s">
        <v>131</v>
      </c>
      <c r="E331" s="146"/>
      <c r="F331" s="146"/>
      <c r="G331" s="146"/>
      <c r="H331" s="147"/>
      <c r="I331" s="32">
        <v>10</v>
      </c>
      <c r="J331" s="21">
        <v>0.041678240740740745</v>
      </c>
      <c r="K331" s="53">
        <f t="shared" si="129"/>
        <v>0.004167824074074075</v>
      </c>
      <c r="L331" s="119">
        <v>8</v>
      </c>
      <c r="M331" s="22">
        <v>127</v>
      </c>
      <c r="N331" s="22">
        <v>58</v>
      </c>
      <c r="O331" s="139">
        <v>67.4</v>
      </c>
      <c r="P331" s="145" t="s">
        <v>50</v>
      </c>
      <c r="Q331" s="146"/>
      <c r="R331" s="146"/>
      <c r="S331" s="146"/>
      <c r="T331" s="148"/>
    </row>
    <row r="332" spans="1:20" ht="12.75">
      <c r="A332">
        <f t="shared" si="127"/>
        <v>8</v>
      </c>
      <c r="B332">
        <f t="shared" si="128"/>
        <v>8</v>
      </c>
      <c r="C332" s="19">
        <f t="shared" si="130"/>
        <v>39295</v>
      </c>
      <c r="D332" s="145" t="s">
        <v>134</v>
      </c>
      <c r="E332" s="146"/>
      <c r="F332" s="146"/>
      <c r="G332" s="146"/>
      <c r="H332" s="147"/>
      <c r="I332" s="20">
        <v>8</v>
      </c>
      <c r="J332" s="21">
        <v>0.026226851851851852</v>
      </c>
      <c r="K332" s="53">
        <f t="shared" si="129"/>
        <v>0.0032783564814814815</v>
      </c>
      <c r="L332" s="119">
        <v>8</v>
      </c>
      <c r="M332" s="22">
        <v>164</v>
      </c>
      <c r="N332" s="22" t="s">
        <v>17</v>
      </c>
      <c r="O332" s="139"/>
      <c r="P332" s="145" t="s">
        <v>71</v>
      </c>
      <c r="Q332" s="146"/>
      <c r="R332" s="146"/>
      <c r="S332" s="146"/>
      <c r="T332" s="148"/>
    </row>
    <row r="333" spans="1:20" ht="12.75">
      <c r="A333">
        <f t="shared" si="127"/>
        <v>8</v>
      </c>
      <c r="B333">
        <f t="shared" si="128"/>
        <v>8</v>
      </c>
      <c r="C333" s="19">
        <f t="shared" si="130"/>
        <v>39296</v>
      </c>
      <c r="D333" s="145" t="s">
        <v>131</v>
      </c>
      <c r="E333" s="146"/>
      <c r="F333" s="146"/>
      <c r="G333" s="146"/>
      <c r="H333" s="147"/>
      <c r="I333" s="20">
        <v>10</v>
      </c>
      <c r="J333" s="21">
        <v>0.04366898148148148</v>
      </c>
      <c r="K333" s="53">
        <f t="shared" si="129"/>
        <v>0.004366898148148148</v>
      </c>
      <c r="L333" s="119">
        <v>9</v>
      </c>
      <c r="M333" s="22"/>
      <c r="N333" s="22">
        <v>54</v>
      </c>
      <c r="O333" s="139">
        <v>67.6</v>
      </c>
      <c r="P333" s="145" t="s">
        <v>105</v>
      </c>
      <c r="Q333" s="146"/>
      <c r="R333" s="146"/>
      <c r="S333" s="146"/>
      <c r="T333" s="148"/>
    </row>
    <row r="334" spans="1:20" ht="12.75">
      <c r="A334">
        <f t="shared" si="127"/>
        <v>8</v>
      </c>
      <c r="B334">
        <f t="shared" si="128"/>
        <v>8</v>
      </c>
      <c r="C334" s="19">
        <f t="shared" si="130"/>
        <v>39297</v>
      </c>
      <c r="D334" s="145" t="s">
        <v>149</v>
      </c>
      <c r="E334" s="146"/>
      <c r="F334" s="146"/>
      <c r="G334" s="146"/>
      <c r="H334" s="147"/>
      <c r="I334" s="20">
        <v>20</v>
      </c>
      <c r="J334" s="21">
        <v>0.08246527777777778</v>
      </c>
      <c r="K334" s="53">
        <f>IF(I334=0,"",J334/I334)</f>
        <v>0.004123263888888889</v>
      </c>
      <c r="L334" s="119">
        <v>9</v>
      </c>
      <c r="M334" s="22">
        <v>133</v>
      </c>
      <c r="N334" s="22" t="s">
        <v>17</v>
      </c>
      <c r="O334" s="139"/>
      <c r="P334" s="145" t="s">
        <v>50</v>
      </c>
      <c r="Q334" s="146"/>
      <c r="R334" s="146"/>
      <c r="S334" s="146"/>
      <c r="T334" s="148"/>
    </row>
    <row r="335" spans="1:20" ht="12.75">
      <c r="A335">
        <f t="shared" si="127"/>
        <v>8</v>
      </c>
      <c r="B335">
        <f t="shared" si="128"/>
        <v>8</v>
      </c>
      <c r="C335" s="19">
        <f t="shared" si="130"/>
        <v>39298</v>
      </c>
      <c r="D335" s="145" t="s">
        <v>51</v>
      </c>
      <c r="E335" s="146"/>
      <c r="F335" s="146"/>
      <c r="G335" s="146"/>
      <c r="H335" s="147"/>
      <c r="I335" s="20">
        <v>12.1</v>
      </c>
      <c r="J335" s="21">
        <v>0.049976851851851856</v>
      </c>
      <c r="K335" s="53">
        <f t="shared" si="129"/>
        <v>0.0041303183348637895</v>
      </c>
      <c r="L335" s="119">
        <v>8</v>
      </c>
      <c r="M335" s="22">
        <v>131</v>
      </c>
      <c r="N335" s="22"/>
      <c r="O335" s="139">
        <v>66.8</v>
      </c>
      <c r="P335" s="145" t="s">
        <v>50</v>
      </c>
      <c r="Q335" s="146"/>
      <c r="R335" s="146"/>
      <c r="S335" s="146"/>
      <c r="T335" s="148"/>
    </row>
    <row r="336" spans="1:20" ht="12.75">
      <c r="A336">
        <f t="shared" si="127"/>
        <v>8</v>
      </c>
      <c r="B336">
        <f t="shared" si="128"/>
        <v>8</v>
      </c>
      <c r="C336" s="19">
        <f t="shared" si="130"/>
        <v>39299</v>
      </c>
      <c r="D336" s="145" t="s">
        <v>49</v>
      </c>
      <c r="E336" s="146"/>
      <c r="F336" s="146"/>
      <c r="G336" s="146"/>
      <c r="H336" s="147"/>
      <c r="I336" s="20">
        <v>10</v>
      </c>
      <c r="J336" s="21">
        <v>0.03875</v>
      </c>
      <c r="K336" s="53">
        <f t="shared" si="129"/>
        <v>0.003875</v>
      </c>
      <c r="L336" s="119">
        <v>9</v>
      </c>
      <c r="M336" s="22">
        <v>145</v>
      </c>
      <c r="N336" s="22"/>
      <c r="O336" s="139">
        <v>66.9</v>
      </c>
      <c r="P336" s="145" t="s">
        <v>50</v>
      </c>
      <c r="Q336" s="146"/>
      <c r="R336" s="146"/>
      <c r="S336" s="146"/>
      <c r="T336" s="148"/>
    </row>
    <row r="337" spans="3:20" ht="12.75">
      <c r="C337" s="23"/>
      <c r="D337" s="24"/>
      <c r="E337" s="24"/>
      <c r="F337" s="24"/>
      <c r="G337" s="24"/>
      <c r="H337" s="24"/>
      <c r="I337" s="49">
        <f>SUM(I330:I336)</f>
        <v>80.1</v>
      </c>
      <c r="J337" s="50">
        <f>SUM(J330:J336)</f>
        <v>0.3204398148148148</v>
      </c>
      <c r="K337" s="51">
        <f>IF(I337=0,"",J337/I337)</f>
        <v>0.004000497063855366</v>
      </c>
      <c r="L337" s="47"/>
      <c r="M337" s="52">
        <f>IF(SUM(M330:M336)=0,"",(AVERAGE(M330:M336)))</f>
        <v>140</v>
      </c>
      <c r="N337" s="52">
        <f>IF(SUM(N330:N336)=0,"",(AVERAGE(N330:N336)))</f>
        <v>56</v>
      </c>
      <c r="O337" s="52">
        <f>IF(SUM(O330:O336)=0,"",(AVERAGE(O330:O336)))</f>
        <v>67.17500000000001</v>
      </c>
      <c r="P337" s="26"/>
      <c r="Q337" s="26"/>
      <c r="R337" s="26"/>
      <c r="S337" s="26"/>
      <c r="T337" s="27"/>
    </row>
    <row r="338" spans="3:20" ht="12.75">
      <c r="C338" s="28"/>
      <c r="D338" s="26"/>
      <c r="E338" s="26"/>
      <c r="F338" s="26"/>
      <c r="G338" s="26"/>
      <c r="H338" s="26"/>
      <c r="I338" s="29"/>
      <c r="J338" s="30"/>
      <c r="K338" s="25"/>
      <c r="L338" s="25"/>
      <c r="M338" s="31"/>
      <c r="N338" s="31"/>
      <c r="O338" s="140"/>
      <c r="P338" s="26"/>
      <c r="Q338" s="26"/>
      <c r="R338" s="26"/>
      <c r="S338" s="26"/>
      <c r="T338" s="27"/>
    </row>
    <row r="339" spans="3:20" ht="12.75">
      <c r="C339" s="48">
        <f>(C329+1)</f>
        <v>32</v>
      </c>
      <c r="D339" s="41" t="s">
        <v>25</v>
      </c>
      <c r="E339" s="17"/>
      <c r="F339" s="17"/>
      <c r="G339" s="17"/>
      <c r="H339" s="18"/>
      <c r="I339" s="43" t="s">
        <v>0</v>
      </c>
      <c r="J339" s="44" t="s">
        <v>2</v>
      </c>
      <c r="K339" s="45" t="s">
        <v>3</v>
      </c>
      <c r="L339" s="45" t="s">
        <v>22</v>
      </c>
      <c r="M339" s="46" t="s">
        <v>18</v>
      </c>
      <c r="N339" s="46" t="s">
        <v>19</v>
      </c>
      <c r="O339" s="138" t="s">
        <v>20</v>
      </c>
      <c r="P339" s="149" t="s">
        <v>21</v>
      </c>
      <c r="Q339" s="150"/>
      <c r="R339" s="150"/>
      <c r="S339" s="150"/>
      <c r="T339" s="151"/>
    </row>
    <row r="340" spans="1:20" ht="12.75">
      <c r="A340">
        <f aca="true" t="shared" si="131" ref="A340:A346">IF(I340&gt;0,B340,0)</f>
        <v>8</v>
      </c>
      <c r="B340">
        <f aca="true" t="shared" si="132" ref="B340:B346">MONTH(C340)</f>
        <v>8</v>
      </c>
      <c r="C340" s="19">
        <f>(C336+1)</f>
        <v>39300</v>
      </c>
      <c r="D340" s="145" t="s">
        <v>79</v>
      </c>
      <c r="E340" s="146"/>
      <c r="F340" s="146"/>
      <c r="G340" s="146"/>
      <c r="H340" s="147"/>
      <c r="I340" s="20">
        <v>10</v>
      </c>
      <c r="J340" s="21">
        <v>0.039641203703703706</v>
      </c>
      <c r="K340" s="53">
        <f aca="true" t="shared" si="133" ref="K340:K346">IF(I340=0,"",J340/I340)</f>
        <v>0.0039641203703703705</v>
      </c>
      <c r="L340" s="119">
        <v>6</v>
      </c>
      <c r="M340" s="22"/>
      <c r="N340" s="22"/>
      <c r="O340" s="139"/>
      <c r="P340" s="145" t="s">
        <v>148</v>
      </c>
      <c r="Q340" s="146"/>
      <c r="R340" s="146"/>
      <c r="S340" s="146"/>
      <c r="T340" s="148"/>
    </row>
    <row r="341" spans="1:20" ht="12.75">
      <c r="A341">
        <f t="shared" si="131"/>
        <v>0</v>
      </c>
      <c r="B341">
        <f t="shared" si="132"/>
        <v>8</v>
      </c>
      <c r="C341" s="19">
        <f aca="true" t="shared" si="134" ref="C341:C346">(C340+1)</f>
        <v>39301</v>
      </c>
      <c r="D341" s="145"/>
      <c r="E341" s="146"/>
      <c r="F341" s="146"/>
      <c r="G341" s="146"/>
      <c r="H341" s="147"/>
      <c r="I341" s="32"/>
      <c r="J341" s="21"/>
      <c r="K341" s="53">
        <f t="shared" si="133"/>
      </c>
      <c r="L341" s="119"/>
      <c r="M341" s="22"/>
      <c r="N341" s="22"/>
      <c r="O341" s="139"/>
      <c r="P341" s="145"/>
      <c r="Q341" s="146"/>
      <c r="R341" s="146"/>
      <c r="S341" s="146"/>
      <c r="T341" s="148"/>
    </row>
    <row r="342" spans="1:20" ht="12.75">
      <c r="A342">
        <f t="shared" si="131"/>
        <v>8</v>
      </c>
      <c r="B342">
        <f t="shared" si="132"/>
        <v>8</v>
      </c>
      <c r="C342" s="19">
        <f t="shared" si="134"/>
        <v>39302</v>
      </c>
      <c r="D342" s="145" t="s">
        <v>47</v>
      </c>
      <c r="E342" s="146"/>
      <c r="F342" s="146"/>
      <c r="G342" s="146"/>
      <c r="H342" s="147"/>
      <c r="I342" s="20">
        <v>15</v>
      </c>
      <c r="J342" s="21">
        <v>0.05599537037037037</v>
      </c>
      <c r="K342" s="53">
        <f t="shared" si="133"/>
        <v>0.003733024691358025</v>
      </c>
      <c r="L342" s="119">
        <v>9</v>
      </c>
      <c r="M342" s="22">
        <v>139</v>
      </c>
      <c r="N342" s="22" t="s">
        <v>17</v>
      </c>
      <c r="O342" s="139"/>
      <c r="P342" s="145" t="s">
        <v>150</v>
      </c>
      <c r="Q342" s="146"/>
      <c r="R342" s="146"/>
      <c r="S342" s="146"/>
      <c r="T342" s="148"/>
    </row>
    <row r="343" spans="1:20" ht="12.75">
      <c r="A343">
        <f t="shared" si="131"/>
        <v>8</v>
      </c>
      <c r="B343">
        <f t="shared" si="132"/>
        <v>8</v>
      </c>
      <c r="C343" s="19">
        <f t="shared" si="134"/>
        <v>39303</v>
      </c>
      <c r="D343" s="145" t="s">
        <v>49</v>
      </c>
      <c r="E343" s="146"/>
      <c r="F343" s="146"/>
      <c r="G343" s="146"/>
      <c r="H343" s="147"/>
      <c r="I343" s="20">
        <v>10</v>
      </c>
      <c r="J343" s="21">
        <v>0.03819444444444444</v>
      </c>
      <c r="K343" s="53">
        <f t="shared" si="133"/>
        <v>0.003819444444444444</v>
      </c>
      <c r="L343" s="119">
        <v>8</v>
      </c>
      <c r="M343" s="22">
        <v>131</v>
      </c>
      <c r="N343" s="22" t="s">
        <v>17</v>
      </c>
      <c r="O343" s="139"/>
      <c r="P343" s="145" t="s">
        <v>50</v>
      </c>
      <c r="Q343" s="146"/>
      <c r="R343" s="146"/>
      <c r="S343" s="146"/>
      <c r="T343" s="148"/>
    </row>
    <row r="344" spans="1:20" ht="12.75">
      <c r="A344">
        <f t="shared" si="131"/>
        <v>8</v>
      </c>
      <c r="B344">
        <f t="shared" si="132"/>
        <v>8</v>
      </c>
      <c r="C344" s="19">
        <f t="shared" si="134"/>
        <v>39304</v>
      </c>
      <c r="D344" s="145" t="s">
        <v>60</v>
      </c>
      <c r="E344" s="146"/>
      <c r="F344" s="146"/>
      <c r="G344" s="146"/>
      <c r="H344" s="147"/>
      <c r="I344" s="20">
        <v>4.23</v>
      </c>
      <c r="J344" s="21">
        <v>0.017013888888888887</v>
      </c>
      <c r="K344" s="53">
        <f t="shared" si="133"/>
        <v>0.004022195954820068</v>
      </c>
      <c r="L344" s="119">
        <v>9</v>
      </c>
      <c r="M344" s="22">
        <v>155</v>
      </c>
      <c r="N344" s="22"/>
      <c r="O344" s="139"/>
      <c r="P344" s="145" t="s">
        <v>151</v>
      </c>
      <c r="Q344" s="146"/>
      <c r="R344" s="146"/>
      <c r="S344" s="146"/>
      <c r="T344" s="148"/>
    </row>
    <row r="345" spans="1:20" ht="12.75">
      <c r="A345">
        <f t="shared" si="131"/>
        <v>0</v>
      </c>
      <c r="B345">
        <f t="shared" si="132"/>
        <v>8</v>
      </c>
      <c r="C345" s="19">
        <f t="shared" si="134"/>
        <v>39305</v>
      </c>
      <c r="D345" s="145"/>
      <c r="E345" s="146"/>
      <c r="F345" s="146"/>
      <c r="G345" s="146"/>
      <c r="H345" s="147"/>
      <c r="I345" s="32"/>
      <c r="J345" s="21"/>
      <c r="K345" s="53">
        <f t="shared" si="133"/>
      </c>
      <c r="L345" s="119"/>
      <c r="M345" s="22"/>
      <c r="N345" s="22"/>
      <c r="O345" s="139"/>
      <c r="P345" s="145"/>
      <c r="Q345" s="146"/>
      <c r="R345" s="146"/>
      <c r="S345" s="146"/>
      <c r="T345" s="148"/>
    </row>
    <row r="346" spans="1:20" ht="12.75">
      <c r="A346">
        <f t="shared" si="131"/>
        <v>8</v>
      </c>
      <c r="B346">
        <f t="shared" si="132"/>
        <v>8</v>
      </c>
      <c r="C346" s="19">
        <f t="shared" si="134"/>
        <v>39306</v>
      </c>
      <c r="D346" s="145" t="s">
        <v>88</v>
      </c>
      <c r="E346" s="146"/>
      <c r="F346" s="146"/>
      <c r="G346" s="146"/>
      <c r="H346" s="147"/>
      <c r="I346" s="32">
        <v>30</v>
      </c>
      <c r="J346" s="21">
        <v>0.11679398148148147</v>
      </c>
      <c r="K346" s="53">
        <f t="shared" si="133"/>
        <v>0.0038931327160493822</v>
      </c>
      <c r="L346" s="119">
        <v>8</v>
      </c>
      <c r="M346" s="22"/>
      <c r="N346" s="22"/>
      <c r="O346" s="139">
        <v>68</v>
      </c>
      <c r="P346" s="145" t="s">
        <v>152</v>
      </c>
      <c r="Q346" s="146"/>
      <c r="R346" s="146"/>
      <c r="S346" s="146"/>
      <c r="T346" s="148"/>
    </row>
    <row r="347" spans="3:20" ht="12.75">
      <c r="C347" s="23"/>
      <c r="D347" s="24"/>
      <c r="E347" s="24"/>
      <c r="F347" s="24"/>
      <c r="G347" s="24"/>
      <c r="H347" s="24"/>
      <c r="I347" s="49">
        <f>SUM(I340:I346)</f>
        <v>69.23</v>
      </c>
      <c r="J347" s="50">
        <f>SUM(J340:J346)</f>
        <v>0.26763888888888887</v>
      </c>
      <c r="K347" s="51">
        <f>IF(I347=0,"",J347/I347)</f>
        <v>0.0038659380165952458</v>
      </c>
      <c r="L347" s="47"/>
      <c r="M347" s="52">
        <f>IF(SUM(M340:M346)=0,"",(AVERAGE(M340:M346)))</f>
        <v>141.66666666666666</v>
      </c>
      <c r="N347" s="52">
        <f>IF(SUM(N340:N346)=0,"",(AVERAGE(N340:N346)))</f>
      </c>
      <c r="O347" s="52">
        <f>IF(SUM(O340:O346)=0,"",(AVERAGE(O340:O346)))</f>
        <v>68</v>
      </c>
      <c r="P347" s="26"/>
      <c r="Q347" s="26"/>
      <c r="R347" s="26"/>
      <c r="S347" s="26"/>
      <c r="T347" s="27"/>
    </row>
    <row r="348" spans="3:20" ht="12.75">
      <c r="C348" s="28"/>
      <c r="D348" s="26"/>
      <c r="E348" s="26"/>
      <c r="F348" s="26"/>
      <c r="G348" s="26"/>
      <c r="H348" s="26"/>
      <c r="I348" s="29"/>
      <c r="J348" s="30"/>
      <c r="K348" s="25"/>
      <c r="L348" s="25"/>
      <c r="M348" s="31"/>
      <c r="N348" s="31"/>
      <c r="O348" s="140"/>
      <c r="P348" s="26"/>
      <c r="Q348" s="26"/>
      <c r="R348" s="26"/>
      <c r="S348" s="26"/>
      <c r="T348" s="27"/>
    </row>
    <row r="349" spans="3:20" ht="12.75">
      <c r="C349" s="48">
        <f>(C339+1)</f>
        <v>33</v>
      </c>
      <c r="D349" s="41" t="s">
        <v>25</v>
      </c>
      <c r="E349" s="17"/>
      <c r="F349" s="17"/>
      <c r="G349" s="17"/>
      <c r="H349" s="18"/>
      <c r="I349" s="43" t="s">
        <v>0</v>
      </c>
      <c r="J349" s="44" t="s">
        <v>2</v>
      </c>
      <c r="K349" s="45" t="s">
        <v>3</v>
      </c>
      <c r="L349" s="45" t="s">
        <v>22</v>
      </c>
      <c r="M349" s="46" t="s">
        <v>18</v>
      </c>
      <c r="N349" s="46" t="s">
        <v>19</v>
      </c>
      <c r="O349" s="138" t="s">
        <v>20</v>
      </c>
      <c r="P349" s="149" t="s">
        <v>21</v>
      </c>
      <c r="Q349" s="150"/>
      <c r="R349" s="150"/>
      <c r="S349" s="150"/>
      <c r="T349" s="151"/>
    </row>
    <row r="350" spans="1:20" ht="12.75">
      <c r="A350">
        <f aca="true" t="shared" si="135" ref="A350:A356">IF(I350&gt;0,B350,0)</f>
        <v>8</v>
      </c>
      <c r="B350">
        <f aca="true" t="shared" si="136" ref="B350:B356">MONTH(C350)</f>
        <v>8</v>
      </c>
      <c r="C350" s="19">
        <f>(C346+1)</f>
        <v>39307</v>
      </c>
      <c r="D350" s="145" t="s">
        <v>123</v>
      </c>
      <c r="E350" s="146"/>
      <c r="F350" s="146"/>
      <c r="G350" s="146"/>
      <c r="H350" s="147"/>
      <c r="I350" s="20">
        <v>6</v>
      </c>
      <c r="J350" s="21">
        <v>0.024050925925925924</v>
      </c>
      <c r="K350" s="53">
        <f aca="true" t="shared" si="137" ref="K350:K356">IF(I350=0,"",J350/I350)</f>
        <v>0.004008487654320987</v>
      </c>
      <c r="L350" s="119">
        <v>9</v>
      </c>
      <c r="M350" s="22"/>
      <c r="N350" s="22"/>
      <c r="O350" s="139"/>
      <c r="P350" s="145" t="s">
        <v>50</v>
      </c>
      <c r="Q350" s="146"/>
      <c r="R350" s="146"/>
      <c r="S350" s="146"/>
      <c r="T350" s="148"/>
    </row>
    <row r="351" spans="1:20" ht="12.75">
      <c r="A351">
        <f t="shared" si="135"/>
        <v>8</v>
      </c>
      <c r="B351">
        <f t="shared" si="136"/>
        <v>8</v>
      </c>
      <c r="C351" s="19">
        <f aca="true" t="shared" si="138" ref="C351:C356">(C350+1)</f>
        <v>39308</v>
      </c>
      <c r="D351" s="145" t="s">
        <v>57</v>
      </c>
      <c r="E351" s="146"/>
      <c r="F351" s="146"/>
      <c r="G351" s="146"/>
      <c r="H351" s="147"/>
      <c r="I351" s="32">
        <v>5</v>
      </c>
      <c r="J351" s="21">
        <v>0.019398148148148147</v>
      </c>
      <c r="K351" s="53">
        <f t="shared" si="137"/>
        <v>0.0038796296296296296</v>
      </c>
      <c r="L351" s="119">
        <v>8</v>
      </c>
      <c r="M351" s="22">
        <v>137</v>
      </c>
      <c r="N351" s="22"/>
      <c r="O351" s="139"/>
      <c r="P351" s="145" t="s">
        <v>50</v>
      </c>
      <c r="Q351" s="146"/>
      <c r="R351" s="146"/>
      <c r="S351" s="146"/>
      <c r="T351" s="148"/>
    </row>
    <row r="352" spans="1:20" ht="12.75">
      <c r="A352">
        <f t="shared" si="135"/>
        <v>8</v>
      </c>
      <c r="B352">
        <f t="shared" si="136"/>
        <v>8</v>
      </c>
      <c r="C352" s="19">
        <f t="shared" si="138"/>
        <v>39309</v>
      </c>
      <c r="D352" s="145" t="s">
        <v>47</v>
      </c>
      <c r="E352" s="146"/>
      <c r="F352" s="146"/>
      <c r="G352" s="146"/>
      <c r="H352" s="147"/>
      <c r="I352" s="20">
        <v>15</v>
      </c>
      <c r="J352" s="21">
        <v>0.057916666666666665</v>
      </c>
      <c r="K352" s="53">
        <f t="shared" si="137"/>
        <v>0.003861111111111111</v>
      </c>
      <c r="L352" s="119">
        <v>9</v>
      </c>
      <c r="M352" s="22">
        <v>143</v>
      </c>
      <c r="N352" s="22" t="s">
        <v>17</v>
      </c>
      <c r="O352" s="139"/>
      <c r="P352" s="145" t="s">
        <v>153</v>
      </c>
      <c r="Q352" s="146"/>
      <c r="R352" s="146"/>
      <c r="S352" s="146"/>
      <c r="T352" s="148"/>
    </row>
    <row r="353" spans="1:20" ht="12.75">
      <c r="A353">
        <f t="shared" si="135"/>
        <v>8</v>
      </c>
      <c r="B353">
        <f t="shared" si="136"/>
        <v>8</v>
      </c>
      <c r="C353" s="19">
        <f t="shared" si="138"/>
        <v>39310</v>
      </c>
      <c r="D353" s="145" t="s">
        <v>154</v>
      </c>
      <c r="E353" s="146"/>
      <c r="F353" s="146"/>
      <c r="G353" s="146"/>
      <c r="H353" s="147"/>
      <c r="I353" s="20">
        <v>9.15</v>
      </c>
      <c r="J353" s="21">
        <v>0.034618055555555555</v>
      </c>
      <c r="K353" s="53">
        <f t="shared" si="137"/>
        <v>0.003783394049787492</v>
      </c>
      <c r="L353" s="119">
        <v>8</v>
      </c>
      <c r="M353" s="22">
        <v>145</v>
      </c>
      <c r="N353" s="22" t="s">
        <v>17</v>
      </c>
      <c r="O353" s="139"/>
      <c r="P353" s="145" t="s">
        <v>50</v>
      </c>
      <c r="Q353" s="146"/>
      <c r="R353" s="146"/>
      <c r="S353" s="146"/>
      <c r="T353" s="148"/>
    </row>
    <row r="354" spans="1:20" ht="12.75">
      <c r="A354">
        <f t="shared" si="135"/>
        <v>0</v>
      </c>
      <c r="B354">
        <f t="shared" si="136"/>
        <v>8</v>
      </c>
      <c r="C354" s="19">
        <f t="shared" si="138"/>
        <v>39311</v>
      </c>
      <c r="D354" s="145"/>
      <c r="E354" s="146"/>
      <c r="F354" s="146"/>
      <c r="G354" s="146"/>
      <c r="H354" s="147"/>
      <c r="I354" s="20"/>
      <c r="J354" s="21"/>
      <c r="K354" s="53">
        <f t="shared" si="137"/>
      </c>
      <c r="L354" s="119"/>
      <c r="M354" s="22"/>
      <c r="N354" s="22"/>
      <c r="O354" s="139"/>
      <c r="P354" s="145"/>
      <c r="Q354" s="146"/>
      <c r="R354" s="146"/>
      <c r="S354" s="146"/>
      <c r="T354" s="148"/>
    </row>
    <row r="355" spans="1:20" ht="12.75">
      <c r="A355">
        <f t="shared" si="135"/>
        <v>8</v>
      </c>
      <c r="B355">
        <f t="shared" si="136"/>
        <v>8</v>
      </c>
      <c r="C355" s="19">
        <f t="shared" si="138"/>
        <v>39312</v>
      </c>
      <c r="D355" s="145" t="s">
        <v>155</v>
      </c>
      <c r="E355" s="146"/>
      <c r="F355" s="146"/>
      <c r="G355" s="146"/>
      <c r="H355" s="147"/>
      <c r="I355" s="32">
        <v>10</v>
      </c>
      <c r="J355" s="21">
        <v>0.034861111111111114</v>
      </c>
      <c r="K355" s="53">
        <f t="shared" si="137"/>
        <v>0.0034861111111111113</v>
      </c>
      <c r="L355" s="119">
        <v>9</v>
      </c>
      <c r="M355" s="22">
        <v>161</v>
      </c>
      <c r="N355" s="22"/>
      <c r="O355" s="139"/>
      <c r="P355" s="145" t="s">
        <v>71</v>
      </c>
      <c r="Q355" s="146"/>
      <c r="R355" s="146"/>
      <c r="S355" s="146"/>
      <c r="T355" s="148"/>
    </row>
    <row r="356" spans="1:20" ht="12.75">
      <c r="A356">
        <f t="shared" si="135"/>
        <v>0</v>
      </c>
      <c r="B356">
        <f t="shared" si="136"/>
        <v>8</v>
      </c>
      <c r="C356" s="19">
        <f t="shared" si="138"/>
        <v>39313</v>
      </c>
      <c r="D356" s="145"/>
      <c r="E356" s="146"/>
      <c r="F356" s="146"/>
      <c r="G356" s="146"/>
      <c r="H356" s="147"/>
      <c r="I356" s="20"/>
      <c r="J356" s="21"/>
      <c r="K356" s="53">
        <f t="shared" si="137"/>
      </c>
      <c r="L356" s="119"/>
      <c r="M356" s="22"/>
      <c r="N356" s="22"/>
      <c r="O356" s="139"/>
      <c r="P356" s="145"/>
      <c r="Q356" s="146"/>
      <c r="R356" s="146"/>
      <c r="S356" s="146"/>
      <c r="T356" s="148"/>
    </row>
    <row r="357" spans="3:20" ht="12.75">
      <c r="C357" s="23"/>
      <c r="D357" s="24"/>
      <c r="E357" s="24"/>
      <c r="F357" s="24"/>
      <c r="G357" s="24"/>
      <c r="H357" s="24"/>
      <c r="I357" s="49">
        <f>SUM(I350:I356)</f>
        <v>45.15</v>
      </c>
      <c r="J357" s="50">
        <f>SUM(J350:J356)</f>
        <v>0.1708449074074074</v>
      </c>
      <c r="K357" s="51">
        <f>IF(I357=0,"",J357/I357)</f>
        <v>0.0037839403633977277</v>
      </c>
      <c r="L357" s="47"/>
      <c r="M357" s="52">
        <f>IF(SUM(M350:M356)=0,"",(AVERAGE(M350:M356)))</f>
        <v>146.5</v>
      </c>
      <c r="N357" s="52">
        <f>IF(SUM(N350:N356)=0,"",(AVERAGE(N350:N356)))</f>
      </c>
      <c r="O357" s="52">
        <f>IF(SUM(O350:O356)=0,"",(AVERAGE(O350:O356)))</f>
      </c>
      <c r="P357" s="26"/>
      <c r="Q357" s="26"/>
      <c r="R357" s="26"/>
      <c r="S357" s="26"/>
      <c r="T357" s="27"/>
    </row>
    <row r="358" spans="3:20" ht="12.75">
      <c r="C358" s="28"/>
      <c r="D358" s="26"/>
      <c r="E358" s="26"/>
      <c r="F358" s="26"/>
      <c r="G358" s="26"/>
      <c r="H358" s="26"/>
      <c r="I358" s="29"/>
      <c r="J358" s="30"/>
      <c r="K358" s="25"/>
      <c r="L358" s="25"/>
      <c r="M358" s="31"/>
      <c r="N358" s="31"/>
      <c r="O358" s="140"/>
      <c r="P358" s="26"/>
      <c r="Q358" s="26"/>
      <c r="R358" s="26"/>
      <c r="S358" s="26"/>
      <c r="T358" s="27"/>
    </row>
    <row r="359" spans="3:20" ht="12.75">
      <c r="C359" s="48">
        <f>(C349+1)</f>
        <v>34</v>
      </c>
      <c r="D359" s="41" t="s">
        <v>25</v>
      </c>
      <c r="E359" s="17"/>
      <c r="F359" s="17"/>
      <c r="G359" s="17"/>
      <c r="H359" s="18"/>
      <c r="I359" s="43" t="s">
        <v>0</v>
      </c>
      <c r="J359" s="44" t="s">
        <v>2</v>
      </c>
      <c r="K359" s="45" t="s">
        <v>3</v>
      </c>
      <c r="L359" s="45" t="s">
        <v>22</v>
      </c>
      <c r="M359" s="46" t="s">
        <v>18</v>
      </c>
      <c r="N359" s="46" t="s">
        <v>19</v>
      </c>
      <c r="O359" s="138" t="s">
        <v>20</v>
      </c>
      <c r="P359" s="149" t="s">
        <v>21</v>
      </c>
      <c r="Q359" s="150"/>
      <c r="R359" s="150"/>
      <c r="S359" s="150"/>
      <c r="T359" s="151"/>
    </row>
    <row r="360" spans="1:20" ht="12.75">
      <c r="A360">
        <f aca="true" t="shared" si="139" ref="A360:A366">IF(I360&gt;0,B360,0)</f>
        <v>8</v>
      </c>
      <c r="B360">
        <f aca="true" t="shared" si="140" ref="B360:B366">MONTH(C360)</f>
        <v>8</v>
      </c>
      <c r="C360" s="19">
        <f>(C356+1)</f>
        <v>39314</v>
      </c>
      <c r="D360" s="145" t="s">
        <v>123</v>
      </c>
      <c r="E360" s="146"/>
      <c r="F360" s="146"/>
      <c r="G360" s="146"/>
      <c r="H360" s="147"/>
      <c r="I360" s="20">
        <v>6</v>
      </c>
      <c r="J360" s="21">
        <v>0.025</v>
      </c>
      <c r="K360" s="53">
        <f aca="true" t="shared" si="141" ref="K360:K366">IF(I360=0,"",J360/I360)</f>
        <v>0.004166666666666667</v>
      </c>
      <c r="L360" s="119">
        <v>8</v>
      </c>
      <c r="M360" s="22">
        <v>127</v>
      </c>
      <c r="N360" s="22"/>
      <c r="O360" s="139"/>
      <c r="P360" s="145" t="s">
        <v>50</v>
      </c>
      <c r="Q360" s="146"/>
      <c r="R360" s="146"/>
      <c r="S360" s="146"/>
      <c r="T360" s="148"/>
    </row>
    <row r="361" spans="1:20" ht="12.75">
      <c r="A361">
        <f t="shared" si="139"/>
        <v>8</v>
      </c>
      <c r="B361">
        <f t="shared" si="140"/>
        <v>8</v>
      </c>
      <c r="C361" s="19">
        <f aca="true" t="shared" si="142" ref="C361:C366">(C360+1)</f>
        <v>39315</v>
      </c>
      <c r="D361" s="145" t="s">
        <v>49</v>
      </c>
      <c r="E361" s="146"/>
      <c r="F361" s="146"/>
      <c r="G361" s="146"/>
      <c r="H361" s="147"/>
      <c r="I361" s="32">
        <v>10</v>
      </c>
      <c r="J361" s="21">
        <v>0.03819444444444444</v>
      </c>
      <c r="K361" s="53">
        <f t="shared" si="141"/>
        <v>0.003819444444444444</v>
      </c>
      <c r="L361" s="119">
        <v>9</v>
      </c>
      <c r="M361" s="22"/>
      <c r="N361" s="22"/>
      <c r="O361" s="139"/>
      <c r="P361" s="145" t="s">
        <v>50</v>
      </c>
      <c r="Q361" s="146"/>
      <c r="R361" s="146"/>
      <c r="S361" s="146"/>
      <c r="T361" s="148"/>
    </row>
    <row r="362" spans="1:20" ht="12.75">
      <c r="A362">
        <f t="shared" si="139"/>
        <v>8</v>
      </c>
      <c r="B362">
        <f t="shared" si="140"/>
        <v>8</v>
      </c>
      <c r="C362" s="19">
        <f t="shared" si="142"/>
        <v>39316</v>
      </c>
      <c r="D362" s="145" t="s">
        <v>79</v>
      </c>
      <c r="E362" s="146"/>
      <c r="F362" s="146"/>
      <c r="G362" s="146"/>
      <c r="H362" s="147"/>
      <c r="I362" s="20">
        <v>10</v>
      </c>
      <c r="J362" s="21">
        <v>0.03819444444444444</v>
      </c>
      <c r="K362" s="53">
        <f t="shared" si="141"/>
        <v>0.003819444444444444</v>
      </c>
      <c r="L362" s="119">
        <v>8</v>
      </c>
      <c r="M362" s="22"/>
      <c r="N362" s="22" t="s">
        <v>17</v>
      </c>
      <c r="O362" s="139"/>
      <c r="P362" s="145" t="s">
        <v>50</v>
      </c>
      <c r="Q362" s="146"/>
      <c r="R362" s="146"/>
      <c r="S362" s="146"/>
      <c r="T362" s="148"/>
    </row>
    <row r="363" spans="1:20" ht="12.75">
      <c r="A363">
        <f t="shared" si="139"/>
        <v>0</v>
      </c>
      <c r="B363">
        <f t="shared" si="140"/>
        <v>8</v>
      </c>
      <c r="C363" s="19">
        <f t="shared" si="142"/>
        <v>39317</v>
      </c>
      <c r="D363" s="145"/>
      <c r="E363" s="146"/>
      <c r="F363" s="146"/>
      <c r="G363" s="146"/>
      <c r="H363" s="147"/>
      <c r="I363" s="20"/>
      <c r="J363" s="21"/>
      <c r="K363" s="53">
        <f t="shared" si="141"/>
      </c>
      <c r="L363" s="119"/>
      <c r="M363" s="22"/>
      <c r="N363" s="22" t="s">
        <v>17</v>
      </c>
      <c r="O363" s="139"/>
      <c r="P363" s="145"/>
      <c r="Q363" s="146"/>
      <c r="R363" s="146"/>
      <c r="S363" s="146"/>
      <c r="T363" s="148"/>
    </row>
    <row r="364" spans="1:20" ht="12.75">
      <c r="A364">
        <f t="shared" si="139"/>
        <v>0</v>
      </c>
      <c r="B364">
        <f t="shared" si="140"/>
        <v>8</v>
      </c>
      <c r="C364" s="19">
        <f t="shared" si="142"/>
        <v>39318</v>
      </c>
      <c r="D364" s="145"/>
      <c r="E364" s="146"/>
      <c r="F364" s="146"/>
      <c r="G364" s="146"/>
      <c r="H364" s="147"/>
      <c r="I364" s="20"/>
      <c r="J364" s="21"/>
      <c r="K364" s="53">
        <f t="shared" si="141"/>
      </c>
      <c r="L364" s="119"/>
      <c r="M364" s="22"/>
      <c r="N364" s="22"/>
      <c r="O364" s="139"/>
      <c r="P364" s="145"/>
      <c r="Q364" s="146"/>
      <c r="R364" s="146"/>
      <c r="S364" s="146"/>
      <c r="T364" s="148"/>
    </row>
    <row r="365" spans="1:20" ht="12.75">
      <c r="A365">
        <f t="shared" si="139"/>
        <v>0</v>
      </c>
      <c r="B365">
        <f t="shared" si="140"/>
        <v>8</v>
      </c>
      <c r="C365" s="19">
        <f t="shared" si="142"/>
        <v>39319</v>
      </c>
      <c r="D365" s="145"/>
      <c r="E365" s="146"/>
      <c r="F365" s="146"/>
      <c r="G365" s="146"/>
      <c r="H365" s="147"/>
      <c r="I365" s="32"/>
      <c r="J365" s="21"/>
      <c r="K365" s="53">
        <f t="shared" si="141"/>
      </c>
      <c r="L365" s="119"/>
      <c r="M365" s="22"/>
      <c r="N365" s="22"/>
      <c r="O365" s="139"/>
      <c r="P365" s="145"/>
      <c r="Q365" s="146"/>
      <c r="R365" s="146"/>
      <c r="S365" s="146"/>
      <c r="T365" s="148"/>
    </row>
    <row r="366" spans="1:20" ht="12.75">
      <c r="A366">
        <f t="shared" si="139"/>
        <v>8</v>
      </c>
      <c r="B366">
        <f t="shared" si="140"/>
        <v>8</v>
      </c>
      <c r="C366" s="19">
        <f t="shared" si="142"/>
        <v>39320</v>
      </c>
      <c r="D366" s="145" t="s">
        <v>98</v>
      </c>
      <c r="E366" s="146"/>
      <c r="F366" s="146"/>
      <c r="G366" s="146"/>
      <c r="H366" s="147"/>
      <c r="I366" s="20">
        <v>35</v>
      </c>
      <c r="J366" s="21">
        <v>0.13923611111111112</v>
      </c>
      <c r="K366" s="53">
        <f t="shared" si="141"/>
        <v>0.003978174603174603</v>
      </c>
      <c r="L366" s="119">
        <v>9</v>
      </c>
      <c r="M366" s="22"/>
      <c r="N366" s="22">
        <v>65</v>
      </c>
      <c r="O366" s="139">
        <v>68.9</v>
      </c>
      <c r="P366" s="145" t="s">
        <v>157</v>
      </c>
      <c r="Q366" s="146"/>
      <c r="R366" s="146"/>
      <c r="S366" s="146"/>
      <c r="T366" s="148"/>
    </row>
    <row r="367" spans="3:20" ht="12.75">
      <c r="C367" s="23"/>
      <c r="D367" s="24"/>
      <c r="E367" s="24"/>
      <c r="F367" s="24"/>
      <c r="G367" s="24"/>
      <c r="H367" s="24"/>
      <c r="I367" s="49">
        <f>SUM(I360:I366)</f>
        <v>61</v>
      </c>
      <c r="J367" s="50">
        <f>SUM(J360:J366)</f>
        <v>0.240625</v>
      </c>
      <c r="K367" s="51">
        <f>IF(I367=0,"",J367/I367)</f>
        <v>0.003944672131147541</v>
      </c>
      <c r="L367" s="47"/>
      <c r="M367" s="52">
        <f>IF(SUM(M360:M366)=0,"",(AVERAGE(M360:M366)))</f>
        <v>127</v>
      </c>
      <c r="N367" s="52">
        <f>IF(SUM(N360:N366)=0,"",(AVERAGE(N360:N366)))</f>
        <v>65</v>
      </c>
      <c r="O367" s="52">
        <f>IF(SUM(O360:O366)=0,"",(AVERAGE(O360:O366)))</f>
        <v>68.9</v>
      </c>
      <c r="P367" s="26"/>
      <c r="Q367" s="26"/>
      <c r="R367" s="26"/>
      <c r="S367" s="26"/>
      <c r="T367" s="27"/>
    </row>
    <row r="368" spans="3:20" ht="12.75">
      <c r="C368" s="28"/>
      <c r="D368" s="26"/>
      <c r="E368" s="26"/>
      <c r="F368" s="26"/>
      <c r="G368" s="26"/>
      <c r="H368" s="26"/>
      <c r="I368" s="29"/>
      <c r="J368" s="30"/>
      <c r="K368" s="25"/>
      <c r="L368" s="25"/>
      <c r="M368" s="31"/>
      <c r="N368" s="31"/>
      <c r="O368" s="140"/>
      <c r="P368" s="26"/>
      <c r="Q368" s="26"/>
      <c r="R368" s="26"/>
      <c r="S368" s="26"/>
      <c r="T368" s="27"/>
    </row>
    <row r="369" spans="3:20" ht="12.75">
      <c r="C369" s="48">
        <f>(C359+1)</f>
        <v>35</v>
      </c>
      <c r="D369" s="41" t="s">
        <v>25</v>
      </c>
      <c r="E369" s="17"/>
      <c r="F369" s="17"/>
      <c r="G369" s="17"/>
      <c r="H369" s="18"/>
      <c r="I369" s="43" t="s">
        <v>0</v>
      </c>
      <c r="J369" s="44" t="s">
        <v>2</v>
      </c>
      <c r="K369" s="45" t="s">
        <v>3</v>
      </c>
      <c r="L369" s="45" t="s">
        <v>22</v>
      </c>
      <c r="M369" s="46" t="s">
        <v>18</v>
      </c>
      <c r="N369" s="46" t="s">
        <v>19</v>
      </c>
      <c r="O369" s="138" t="s">
        <v>20</v>
      </c>
      <c r="P369" s="149" t="s">
        <v>21</v>
      </c>
      <c r="Q369" s="150"/>
      <c r="R369" s="150"/>
      <c r="S369" s="150"/>
      <c r="T369" s="151"/>
    </row>
    <row r="370" spans="1:20" ht="12.75">
      <c r="A370">
        <f aca="true" t="shared" si="143" ref="A370:A376">IF(I370&gt;0,B370,0)</f>
        <v>0</v>
      </c>
      <c r="B370">
        <f aca="true" t="shared" si="144" ref="B370:B376">MONTH(C370)</f>
        <v>8</v>
      </c>
      <c r="C370" s="19">
        <f>(C366+1)</f>
        <v>39321</v>
      </c>
      <c r="D370" s="145"/>
      <c r="E370" s="146"/>
      <c r="F370" s="146"/>
      <c r="G370" s="146"/>
      <c r="H370" s="147"/>
      <c r="I370" s="20"/>
      <c r="J370" s="21"/>
      <c r="K370" s="53"/>
      <c r="L370" s="119"/>
      <c r="M370" s="22"/>
      <c r="N370" s="22"/>
      <c r="O370" s="139"/>
      <c r="P370" s="145"/>
      <c r="Q370" s="146"/>
      <c r="R370" s="146"/>
      <c r="S370" s="146"/>
      <c r="T370" s="148"/>
    </row>
    <row r="371" spans="1:20" ht="12.75">
      <c r="A371">
        <f t="shared" si="143"/>
        <v>8</v>
      </c>
      <c r="B371">
        <f t="shared" si="144"/>
        <v>8</v>
      </c>
      <c r="C371" s="19">
        <f aca="true" t="shared" si="145" ref="C371:C376">(C370+1)</f>
        <v>39322</v>
      </c>
      <c r="D371" s="145" t="s">
        <v>154</v>
      </c>
      <c r="E371" s="146"/>
      <c r="F371" s="146"/>
      <c r="G371" s="146"/>
      <c r="H371" s="147"/>
      <c r="I371" s="20">
        <v>9.15</v>
      </c>
      <c r="J371" s="21">
        <v>0.037395833333333336</v>
      </c>
      <c r="K371" s="53">
        <f aca="true" t="shared" si="146" ref="K371:K376">IF(I371=0,"",J371/I371)</f>
        <v>0.004086976320582878</v>
      </c>
      <c r="L371" s="119">
        <v>9</v>
      </c>
      <c r="M371" s="22"/>
      <c r="N371" s="22"/>
      <c r="O371" s="139"/>
      <c r="P371" s="145" t="s">
        <v>50</v>
      </c>
      <c r="Q371" s="146"/>
      <c r="R371" s="146"/>
      <c r="S371" s="146"/>
      <c r="T371" s="148"/>
    </row>
    <row r="372" spans="1:20" ht="12.75">
      <c r="A372">
        <f t="shared" si="143"/>
        <v>8</v>
      </c>
      <c r="B372">
        <f t="shared" si="144"/>
        <v>8</v>
      </c>
      <c r="C372" s="19">
        <f t="shared" si="145"/>
        <v>39323</v>
      </c>
      <c r="D372" s="145" t="s">
        <v>60</v>
      </c>
      <c r="E372" s="146"/>
      <c r="F372" s="146"/>
      <c r="G372" s="146"/>
      <c r="H372" s="147"/>
      <c r="I372" s="20">
        <v>4.23</v>
      </c>
      <c r="J372" s="21">
        <v>0.016840277777777777</v>
      </c>
      <c r="K372" s="53">
        <f t="shared" si="146"/>
        <v>0.0039811531389545565</v>
      </c>
      <c r="L372" s="119">
        <v>9</v>
      </c>
      <c r="M372" s="22"/>
      <c r="N372" s="22" t="s">
        <v>17</v>
      </c>
      <c r="O372" s="139"/>
      <c r="P372" s="145" t="s">
        <v>50</v>
      </c>
      <c r="Q372" s="146"/>
      <c r="R372" s="146"/>
      <c r="S372" s="146"/>
      <c r="T372" s="148"/>
    </row>
    <row r="373" spans="1:20" ht="12.75">
      <c r="A373">
        <f t="shared" si="143"/>
        <v>8</v>
      </c>
      <c r="B373">
        <f t="shared" si="144"/>
        <v>8</v>
      </c>
      <c r="C373" s="19">
        <f t="shared" si="145"/>
        <v>39324</v>
      </c>
      <c r="D373" s="145" t="s">
        <v>63</v>
      </c>
      <c r="E373" s="146"/>
      <c r="F373" s="146"/>
      <c r="G373" s="146"/>
      <c r="H373" s="147"/>
      <c r="I373" s="20">
        <v>11.1</v>
      </c>
      <c r="J373" s="21">
        <v>0.043333333333333335</v>
      </c>
      <c r="K373" s="53">
        <f t="shared" si="146"/>
        <v>0.0039039039039039042</v>
      </c>
      <c r="L373" s="119">
        <v>9</v>
      </c>
      <c r="M373" s="22"/>
      <c r="N373" s="22" t="s">
        <v>17</v>
      </c>
      <c r="O373" s="139">
        <v>68.3</v>
      </c>
      <c r="P373" s="145" t="s">
        <v>50</v>
      </c>
      <c r="Q373" s="146"/>
      <c r="R373" s="146"/>
      <c r="S373" s="146"/>
      <c r="T373" s="148"/>
    </row>
    <row r="374" spans="1:20" ht="12.75">
      <c r="A374">
        <f t="shared" si="143"/>
        <v>8</v>
      </c>
      <c r="B374">
        <f t="shared" si="144"/>
        <v>8</v>
      </c>
      <c r="C374" s="19">
        <f t="shared" si="145"/>
        <v>39325</v>
      </c>
      <c r="D374" s="145" t="s">
        <v>154</v>
      </c>
      <c r="E374" s="146"/>
      <c r="F374" s="146"/>
      <c r="G374" s="146"/>
      <c r="H374" s="147"/>
      <c r="I374" s="20">
        <v>9.15</v>
      </c>
      <c r="J374" s="21">
        <v>0.03375</v>
      </c>
      <c r="K374" s="53">
        <f t="shared" si="146"/>
        <v>0.0036885245901639345</v>
      </c>
      <c r="L374" s="119">
        <v>8</v>
      </c>
      <c r="M374" s="22"/>
      <c r="N374" s="22"/>
      <c r="O374" s="139"/>
      <c r="P374" s="145" t="s">
        <v>50</v>
      </c>
      <c r="Q374" s="146"/>
      <c r="R374" s="146"/>
      <c r="S374" s="146"/>
      <c r="T374" s="148"/>
    </row>
    <row r="375" spans="1:20" ht="12.75">
      <c r="A375">
        <f t="shared" si="143"/>
        <v>0</v>
      </c>
      <c r="B375">
        <f t="shared" si="144"/>
        <v>9</v>
      </c>
      <c r="C375" s="19">
        <f t="shared" si="145"/>
        <v>39326</v>
      </c>
      <c r="D375" s="145"/>
      <c r="E375" s="146"/>
      <c r="F375" s="146"/>
      <c r="G375" s="146"/>
      <c r="H375" s="147"/>
      <c r="I375" s="32"/>
      <c r="J375" s="21"/>
      <c r="K375" s="53">
        <f t="shared" si="146"/>
      </c>
      <c r="L375" s="119"/>
      <c r="M375" s="22"/>
      <c r="N375" s="22"/>
      <c r="O375" s="139"/>
      <c r="P375" s="145"/>
      <c r="Q375" s="146"/>
      <c r="R375" s="146"/>
      <c r="S375" s="146"/>
      <c r="T375" s="148"/>
    </row>
    <row r="376" spans="1:20" ht="12.75">
      <c r="A376">
        <f t="shared" si="143"/>
        <v>9</v>
      </c>
      <c r="B376">
        <f t="shared" si="144"/>
        <v>9</v>
      </c>
      <c r="C376" s="19">
        <f t="shared" si="145"/>
        <v>39327</v>
      </c>
      <c r="D376" s="145" t="s">
        <v>156</v>
      </c>
      <c r="E376" s="146"/>
      <c r="F376" s="146"/>
      <c r="G376" s="146"/>
      <c r="H376" s="147"/>
      <c r="I376" s="20">
        <v>40</v>
      </c>
      <c r="J376" s="21">
        <v>0.1518287037037037</v>
      </c>
      <c r="K376" s="53">
        <f t="shared" si="146"/>
        <v>0.0037957175925925923</v>
      </c>
      <c r="L376" s="119">
        <v>8</v>
      </c>
      <c r="M376" s="22"/>
      <c r="N376" s="22">
        <v>62</v>
      </c>
      <c r="O376" s="139">
        <v>68.3</v>
      </c>
      <c r="P376" s="145" t="s">
        <v>157</v>
      </c>
      <c r="Q376" s="146"/>
      <c r="R376" s="146"/>
      <c r="S376" s="146"/>
      <c r="T376" s="148"/>
    </row>
    <row r="377" spans="3:20" ht="12.75">
      <c r="C377" s="23"/>
      <c r="D377" s="24"/>
      <c r="E377" s="24"/>
      <c r="F377" s="24"/>
      <c r="G377" s="24"/>
      <c r="H377" s="24"/>
      <c r="I377" s="49">
        <f>SUM(I370:I376)</f>
        <v>73.63</v>
      </c>
      <c r="J377" s="50">
        <f>SUM(J370:J376)</f>
        <v>0.28314814814814815</v>
      </c>
      <c r="K377" s="51">
        <f>IF(I377=0,"",J377/I377)</f>
        <v>0.0038455540968103784</v>
      </c>
      <c r="L377" s="47"/>
      <c r="M377" s="52">
        <f>IF(SUM(M370:M376)=0,"",(AVERAGE(M370:M376)))</f>
      </c>
      <c r="N377" s="52">
        <f>IF(SUM(N370:N376)=0,"",(AVERAGE(N370:N376)))</f>
        <v>62</v>
      </c>
      <c r="O377" s="52">
        <f>IF(SUM(O370:O376)=0,"",(AVERAGE(O370:O376)))</f>
        <v>68.3</v>
      </c>
      <c r="P377" s="26"/>
      <c r="Q377" s="26"/>
      <c r="R377" s="26"/>
      <c r="S377" s="26"/>
      <c r="T377" s="27"/>
    </row>
    <row r="378" spans="3:20" ht="12.75">
      <c r="C378" s="28"/>
      <c r="D378" s="26"/>
      <c r="E378" s="26"/>
      <c r="F378" s="26"/>
      <c r="G378" s="26"/>
      <c r="H378" s="26"/>
      <c r="I378" s="29"/>
      <c r="J378" s="30"/>
      <c r="K378" s="25"/>
      <c r="L378" s="25"/>
      <c r="M378" s="31"/>
      <c r="N378" s="31"/>
      <c r="O378" s="140"/>
      <c r="P378" s="26"/>
      <c r="Q378" s="26"/>
      <c r="R378" s="26"/>
      <c r="S378" s="26"/>
      <c r="T378" s="27"/>
    </row>
    <row r="379" spans="3:20" ht="12.75">
      <c r="C379" s="48">
        <f>(C369+1)</f>
        <v>36</v>
      </c>
      <c r="D379" s="41" t="s">
        <v>25</v>
      </c>
      <c r="E379" s="17"/>
      <c r="F379" s="17"/>
      <c r="G379" s="17"/>
      <c r="H379" s="18"/>
      <c r="I379" s="43" t="s">
        <v>0</v>
      </c>
      <c r="J379" s="44" t="s">
        <v>2</v>
      </c>
      <c r="K379" s="45" t="s">
        <v>3</v>
      </c>
      <c r="L379" s="45" t="s">
        <v>22</v>
      </c>
      <c r="M379" s="46" t="s">
        <v>18</v>
      </c>
      <c r="N379" s="46" t="s">
        <v>19</v>
      </c>
      <c r="O379" s="138" t="s">
        <v>20</v>
      </c>
      <c r="P379" s="149" t="s">
        <v>21</v>
      </c>
      <c r="Q379" s="150"/>
      <c r="R379" s="150"/>
      <c r="S379" s="150"/>
      <c r="T379" s="151"/>
    </row>
    <row r="380" spans="1:20" ht="12.75">
      <c r="A380">
        <f aca="true" t="shared" si="147" ref="A380:A386">IF(I380&gt;0,B380,0)</f>
        <v>9</v>
      </c>
      <c r="B380">
        <f aca="true" t="shared" si="148" ref="B380:B386">MONTH(C380)</f>
        <v>9</v>
      </c>
      <c r="C380" s="19">
        <f>(C376+1)</f>
        <v>39328</v>
      </c>
      <c r="D380" s="145" t="s">
        <v>60</v>
      </c>
      <c r="E380" s="146"/>
      <c r="F380" s="146"/>
      <c r="G380" s="146"/>
      <c r="H380" s="147"/>
      <c r="I380" s="20">
        <v>4.23</v>
      </c>
      <c r="J380" s="21">
        <v>0.01752314814814815</v>
      </c>
      <c r="K380" s="53">
        <f aca="true" t="shared" si="149" ref="K380:K386">IF(I380=0,"",J380/I380)</f>
        <v>0.004142588214692234</v>
      </c>
      <c r="L380" s="119">
        <v>8</v>
      </c>
      <c r="M380" s="22">
        <v>126</v>
      </c>
      <c r="N380" s="22">
        <v>59</v>
      </c>
      <c r="O380" s="139">
        <v>68.3</v>
      </c>
      <c r="P380" s="145" t="s">
        <v>115</v>
      </c>
      <c r="Q380" s="146"/>
      <c r="R380" s="146"/>
      <c r="S380" s="146"/>
      <c r="T380" s="148"/>
    </row>
    <row r="381" spans="1:20" ht="12.75">
      <c r="A381">
        <f t="shared" si="147"/>
        <v>9</v>
      </c>
      <c r="B381">
        <f t="shared" si="148"/>
        <v>9</v>
      </c>
      <c r="C381" s="19">
        <f aca="true" t="shared" si="150" ref="C381:C386">(C380+1)</f>
        <v>39329</v>
      </c>
      <c r="D381" s="145" t="s">
        <v>123</v>
      </c>
      <c r="E381" s="146"/>
      <c r="F381" s="146"/>
      <c r="G381" s="146"/>
      <c r="H381" s="147"/>
      <c r="I381" s="20">
        <v>6</v>
      </c>
      <c r="J381" s="21">
        <v>0.023194444444444445</v>
      </c>
      <c r="K381" s="53">
        <f t="shared" si="149"/>
        <v>0.0038657407407407408</v>
      </c>
      <c r="L381" s="119">
        <v>9</v>
      </c>
      <c r="M381" s="22"/>
      <c r="N381" s="22"/>
      <c r="O381" s="139"/>
      <c r="P381" s="145" t="s">
        <v>50</v>
      </c>
      <c r="Q381" s="146"/>
      <c r="R381" s="146"/>
      <c r="S381" s="146"/>
      <c r="T381" s="148"/>
    </row>
    <row r="382" spans="1:20" ht="12.75">
      <c r="A382">
        <f t="shared" si="147"/>
        <v>9</v>
      </c>
      <c r="B382">
        <f t="shared" si="148"/>
        <v>9</v>
      </c>
      <c r="C382" s="19">
        <f t="shared" si="150"/>
        <v>39330</v>
      </c>
      <c r="D382" s="145" t="s">
        <v>63</v>
      </c>
      <c r="E382" s="146"/>
      <c r="F382" s="146"/>
      <c r="G382" s="146"/>
      <c r="H382" s="147"/>
      <c r="I382" s="20">
        <v>11.1</v>
      </c>
      <c r="J382" s="21">
        <v>0.04223379629629629</v>
      </c>
      <c r="K382" s="53">
        <f t="shared" si="149"/>
        <v>0.003804846513179846</v>
      </c>
      <c r="L382" s="119">
        <v>8</v>
      </c>
      <c r="M382" s="22"/>
      <c r="N382" s="22" t="s">
        <v>17</v>
      </c>
      <c r="O382" s="139"/>
      <c r="P382" s="145" t="s">
        <v>150</v>
      </c>
      <c r="Q382" s="146"/>
      <c r="R382" s="146"/>
      <c r="S382" s="146"/>
      <c r="T382" s="148"/>
    </row>
    <row r="383" spans="1:20" ht="12.75">
      <c r="A383">
        <f t="shared" si="147"/>
        <v>9</v>
      </c>
      <c r="B383">
        <f t="shared" si="148"/>
        <v>9</v>
      </c>
      <c r="C383" s="19">
        <f t="shared" si="150"/>
        <v>39331</v>
      </c>
      <c r="D383" s="145" t="s">
        <v>85</v>
      </c>
      <c r="E383" s="146"/>
      <c r="F383" s="146"/>
      <c r="G383" s="146"/>
      <c r="H383" s="147"/>
      <c r="I383" s="20">
        <v>12</v>
      </c>
      <c r="J383" s="21">
        <v>0.04583333333333334</v>
      </c>
      <c r="K383" s="53">
        <f t="shared" si="149"/>
        <v>0.0038194444444444448</v>
      </c>
      <c r="L383" s="119">
        <v>6</v>
      </c>
      <c r="M383" s="22">
        <v>134</v>
      </c>
      <c r="N383" s="22" t="s">
        <v>17</v>
      </c>
      <c r="O383" s="139"/>
      <c r="P383" s="145" t="s">
        <v>50</v>
      </c>
      <c r="Q383" s="146"/>
      <c r="R383" s="146"/>
      <c r="S383" s="146"/>
      <c r="T383" s="148"/>
    </row>
    <row r="384" spans="1:20" ht="12.75">
      <c r="A384">
        <f t="shared" si="147"/>
        <v>9</v>
      </c>
      <c r="B384">
        <f t="shared" si="148"/>
        <v>9</v>
      </c>
      <c r="C384" s="19">
        <f t="shared" si="150"/>
        <v>39332</v>
      </c>
      <c r="D384" s="145" t="s">
        <v>154</v>
      </c>
      <c r="E384" s="146"/>
      <c r="F384" s="146"/>
      <c r="G384" s="146"/>
      <c r="H384" s="147"/>
      <c r="I384" s="20">
        <v>9.15</v>
      </c>
      <c r="J384" s="21">
        <v>0.032824074074074075</v>
      </c>
      <c r="K384" s="53">
        <f t="shared" si="149"/>
        <v>0.003587330499898806</v>
      </c>
      <c r="L384" s="119">
        <v>9</v>
      </c>
      <c r="M384" s="22">
        <v>146</v>
      </c>
      <c r="N384" s="22"/>
      <c r="O384" s="139"/>
      <c r="P384" s="145" t="s">
        <v>50</v>
      </c>
      <c r="Q384" s="146"/>
      <c r="R384" s="146"/>
      <c r="S384" s="146"/>
      <c r="T384" s="148"/>
    </row>
    <row r="385" spans="1:20" ht="12.75">
      <c r="A385">
        <f t="shared" si="147"/>
        <v>0</v>
      </c>
      <c r="B385">
        <f t="shared" si="148"/>
        <v>9</v>
      </c>
      <c r="C385" s="19">
        <f t="shared" si="150"/>
        <v>39333</v>
      </c>
      <c r="D385" s="145"/>
      <c r="E385" s="146"/>
      <c r="F385" s="146"/>
      <c r="G385" s="146"/>
      <c r="H385" s="147"/>
      <c r="I385" s="32"/>
      <c r="J385" s="21"/>
      <c r="K385" s="53">
        <f t="shared" si="149"/>
      </c>
      <c r="L385" s="119"/>
      <c r="M385" s="22"/>
      <c r="N385" s="22"/>
      <c r="O385" s="139"/>
      <c r="P385" s="145"/>
      <c r="Q385" s="146"/>
      <c r="R385" s="146"/>
      <c r="S385" s="146"/>
      <c r="T385" s="148"/>
    </row>
    <row r="386" spans="1:20" ht="12.75">
      <c r="A386">
        <f t="shared" si="147"/>
        <v>9</v>
      </c>
      <c r="B386">
        <f t="shared" si="148"/>
        <v>9</v>
      </c>
      <c r="C386" s="19">
        <f t="shared" si="150"/>
        <v>39334</v>
      </c>
      <c r="D386" s="145" t="s">
        <v>156</v>
      </c>
      <c r="E386" s="146"/>
      <c r="F386" s="146"/>
      <c r="G386" s="146"/>
      <c r="H386" s="147"/>
      <c r="I386" s="20">
        <v>40</v>
      </c>
      <c r="J386" s="21">
        <v>0.15091435185185184</v>
      </c>
      <c r="K386" s="53">
        <f t="shared" si="149"/>
        <v>0.003772858796296296</v>
      </c>
      <c r="L386" s="119">
        <v>8</v>
      </c>
      <c r="M386" s="22">
        <v>142</v>
      </c>
      <c r="N386" s="22"/>
      <c r="O386" s="139">
        <v>68.6</v>
      </c>
      <c r="P386" s="145" t="s">
        <v>160</v>
      </c>
      <c r="Q386" s="146"/>
      <c r="R386" s="146"/>
      <c r="S386" s="146"/>
      <c r="T386" s="148"/>
    </row>
    <row r="387" spans="3:20" ht="12.75">
      <c r="C387" s="23"/>
      <c r="D387" s="24"/>
      <c r="E387" s="24"/>
      <c r="F387" s="24"/>
      <c r="G387" s="24"/>
      <c r="H387" s="24"/>
      <c r="I387" s="49">
        <f>SUM(I380:I386)</f>
        <v>82.47999999999999</v>
      </c>
      <c r="J387" s="50">
        <f>SUM(J380:J386)</f>
        <v>0.3125231481481482</v>
      </c>
      <c r="K387" s="51">
        <f>IF(I387=0,"",J387/I387)</f>
        <v>0.0037890779358407886</v>
      </c>
      <c r="L387" s="47"/>
      <c r="M387" s="52">
        <f>IF(SUM(M380:M386)=0,"",(AVERAGE(M380:M386)))</f>
        <v>137</v>
      </c>
      <c r="N387" s="52">
        <f>IF(SUM(N380:N386)=0,"",(AVERAGE(N380:N386)))</f>
        <v>59</v>
      </c>
      <c r="O387" s="52">
        <f>IF(SUM(O380:O386)=0,"",(AVERAGE(O380:O386)))</f>
        <v>68.44999999999999</v>
      </c>
      <c r="P387" s="26"/>
      <c r="Q387" s="26"/>
      <c r="R387" s="26"/>
      <c r="S387" s="26"/>
      <c r="T387" s="27"/>
    </row>
    <row r="388" spans="3:20" ht="12.75">
      <c r="C388" s="28"/>
      <c r="D388" s="26"/>
      <c r="E388" s="26"/>
      <c r="F388" s="26"/>
      <c r="G388" s="26"/>
      <c r="H388" s="26"/>
      <c r="I388" s="29"/>
      <c r="J388" s="30"/>
      <c r="K388" s="25"/>
      <c r="L388" s="25"/>
      <c r="M388" s="31"/>
      <c r="N388" s="31"/>
      <c r="O388" s="140"/>
      <c r="P388" s="26"/>
      <c r="Q388" s="26"/>
      <c r="R388" s="26"/>
      <c r="S388" s="26"/>
      <c r="T388" s="27"/>
    </row>
    <row r="389" spans="3:20" ht="12.75">
      <c r="C389" s="48">
        <f>(C379+1)</f>
        <v>37</v>
      </c>
      <c r="D389" s="41" t="s">
        <v>25</v>
      </c>
      <c r="E389" s="17"/>
      <c r="F389" s="17"/>
      <c r="G389" s="17"/>
      <c r="H389" s="18"/>
      <c r="I389" s="43" t="s">
        <v>0</v>
      </c>
      <c r="J389" s="44" t="s">
        <v>2</v>
      </c>
      <c r="K389" s="45" t="s">
        <v>3</v>
      </c>
      <c r="L389" s="45" t="s">
        <v>22</v>
      </c>
      <c r="M389" s="46" t="s">
        <v>18</v>
      </c>
      <c r="N389" s="46" t="s">
        <v>19</v>
      </c>
      <c r="O389" s="138" t="s">
        <v>20</v>
      </c>
      <c r="P389" s="149" t="s">
        <v>21</v>
      </c>
      <c r="Q389" s="150"/>
      <c r="R389" s="150"/>
      <c r="S389" s="150"/>
      <c r="T389" s="151"/>
    </row>
    <row r="390" spans="1:20" ht="12.75">
      <c r="A390">
        <f aca="true" t="shared" si="151" ref="A390:A396">IF(I390&gt;0,B390,0)</f>
        <v>0</v>
      </c>
      <c r="B390">
        <f aca="true" t="shared" si="152" ref="B390:B396">MONTH(C390)</f>
        <v>9</v>
      </c>
      <c r="C390" s="19">
        <f>(C386+1)</f>
        <v>39335</v>
      </c>
      <c r="D390" s="145"/>
      <c r="E390" s="146"/>
      <c r="F390" s="146"/>
      <c r="G390" s="146"/>
      <c r="H390" s="147"/>
      <c r="I390" s="20"/>
      <c r="J390" s="21"/>
      <c r="K390" s="53">
        <f aca="true" t="shared" si="153" ref="K390:K396">IF(I390=0,"",J390/I390)</f>
      </c>
      <c r="L390" s="119"/>
      <c r="M390" s="22"/>
      <c r="N390" s="22"/>
      <c r="O390" s="139"/>
      <c r="P390" s="145"/>
      <c r="Q390" s="146"/>
      <c r="R390" s="146"/>
      <c r="S390" s="146"/>
      <c r="T390" s="148"/>
    </row>
    <row r="391" spans="1:20" ht="12.75">
      <c r="A391">
        <f t="shared" si="151"/>
        <v>9</v>
      </c>
      <c r="B391">
        <f t="shared" si="152"/>
        <v>9</v>
      </c>
      <c r="C391" s="19">
        <f aca="true" t="shared" si="154" ref="C391:C396">(C390+1)</f>
        <v>39336</v>
      </c>
      <c r="D391" s="145" t="s">
        <v>85</v>
      </c>
      <c r="E391" s="146"/>
      <c r="F391" s="146"/>
      <c r="G391" s="146"/>
      <c r="H391" s="147"/>
      <c r="I391" s="20">
        <v>12</v>
      </c>
      <c r="J391" s="21">
        <v>0.050011574074074076</v>
      </c>
      <c r="K391" s="53">
        <f t="shared" si="153"/>
        <v>0.004167631172839506</v>
      </c>
      <c r="L391" s="119">
        <v>10</v>
      </c>
      <c r="M391" s="22"/>
      <c r="N391" s="22"/>
      <c r="O391" s="139"/>
      <c r="P391" s="145" t="s">
        <v>50</v>
      </c>
      <c r="Q391" s="146"/>
      <c r="R391" s="146"/>
      <c r="S391" s="146"/>
      <c r="T391" s="148"/>
    </row>
    <row r="392" spans="1:20" ht="12.75">
      <c r="A392">
        <f t="shared" si="151"/>
        <v>9</v>
      </c>
      <c r="B392">
        <f t="shared" si="152"/>
        <v>9</v>
      </c>
      <c r="C392" s="19">
        <f t="shared" si="154"/>
        <v>39337</v>
      </c>
      <c r="D392" s="145" t="s">
        <v>78</v>
      </c>
      <c r="E392" s="146"/>
      <c r="F392" s="146"/>
      <c r="G392" s="146"/>
      <c r="H392" s="147"/>
      <c r="I392" s="20">
        <v>15</v>
      </c>
      <c r="J392" s="21">
        <v>0.05804398148148148</v>
      </c>
      <c r="K392" s="53">
        <f t="shared" si="153"/>
        <v>0.003869598765432099</v>
      </c>
      <c r="L392" s="119">
        <v>10</v>
      </c>
      <c r="M392" s="22"/>
      <c r="N392" s="22" t="s">
        <v>17</v>
      </c>
      <c r="O392" s="139"/>
      <c r="P392" s="145" t="s">
        <v>159</v>
      </c>
      <c r="Q392" s="146"/>
      <c r="R392" s="146"/>
      <c r="S392" s="146"/>
      <c r="T392" s="148"/>
    </row>
    <row r="393" spans="1:20" ht="12.75">
      <c r="A393">
        <f t="shared" si="151"/>
        <v>9</v>
      </c>
      <c r="B393">
        <f t="shared" si="152"/>
        <v>9</v>
      </c>
      <c r="C393" s="19">
        <f t="shared" si="154"/>
        <v>39338</v>
      </c>
      <c r="D393" s="145" t="s">
        <v>156</v>
      </c>
      <c r="E393" s="146"/>
      <c r="F393" s="146"/>
      <c r="G393" s="146"/>
      <c r="H393" s="147"/>
      <c r="I393" s="20">
        <v>10</v>
      </c>
      <c r="J393" s="21">
        <v>0.04052083333333333</v>
      </c>
      <c r="K393" s="53">
        <f t="shared" si="153"/>
        <v>0.004052083333333333</v>
      </c>
      <c r="L393" s="119">
        <v>10</v>
      </c>
      <c r="M393" s="22"/>
      <c r="N393" s="22" t="s">
        <v>17</v>
      </c>
      <c r="O393" s="139"/>
      <c r="P393" s="145" t="s">
        <v>50</v>
      </c>
      <c r="Q393" s="146"/>
      <c r="R393" s="146"/>
      <c r="S393" s="146"/>
      <c r="T393" s="148"/>
    </row>
    <row r="394" spans="1:20" ht="12.75">
      <c r="A394">
        <f t="shared" si="151"/>
        <v>9</v>
      </c>
      <c r="B394">
        <f t="shared" si="152"/>
        <v>9</v>
      </c>
      <c r="C394" s="19">
        <f t="shared" si="154"/>
        <v>39339</v>
      </c>
      <c r="D394" s="145" t="s">
        <v>154</v>
      </c>
      <c r="E394" s="146"/>
      <c r="F394" s="146"/>
      <c r="G394" s="146"/>
      <c r="H394" s="147"/>
      <c r="I394" s="20">
        <v>9.15</v>
      </c>
      <c r="J394" s="21">
        <v>0.03259259259259259</v>
      </c>
      <c r="K394" s="53">
        <f t="shared" si="153"/>
        <v>0.0035620319773325233</v>
      </c>
      <c r="L394" s="119">
        <v>10</v>
      </c>
      <c r="M394" s="22"/>
      <c r="N394" s="22"/>
      <c r="O394" s="139"/>
      <c r="P394" s="145" t="s">
        <v>50</v>
      </c>
      <c r="Q394" s="146"/>
      <c r="R394" s="146"/>
      <c r="S394" s="146"/>
      <c r="T394" s="148"/>
    </row>
    <row r="395" spans="1:20" ht="12.75">
      <c r="A395">
        <f t="shared" si="151"/>
        <v>9</v>
      </c>
      <c r="B395">
        <f t="shared" si="152"/>
        <v>9</v>
      </c>
      <c r="C395" s="19">
        <f t="shared" si="154"/>
        <v>39340</v>
      </c>
      <c r="D395" s="145" t="s">
        <v>60</v>
      </c>
      <c r="E395" s="146"/>
      <c r="F395" s="146"/>
      <c r="G395" s="146"/>
      <c r="H395" s="147"/>
      <c r="I395" s="20">
        <v>4.23</v>
      </c>
      <c r="J395" s="21">
        <v>0.01681712962962963</v>
      </c>
      <c r="K395" s="53">
        <f t="shared" si="153"/>
        <v>0.0039756807635058225</v>
      </c>
      <c r="L395" s="119">
        <v>9</v>
      </c>
      <c r="M395" s="22"/>
      <c r="N395" s="22"/>
      <c r="O395" s="139">
        <v>67.9</v>
      </c>
      <c r="P395" s="145" t="s">
        <v>50</v>
      </c>
      <c r="Q395" s="146"/>
      <c r="R395" s="146"/>
      <c r="S395" s="146"/>
      <c r="T395" s="148"/>
    </row>
    <row r="396" spans="1:20" ht="12.75">
      <c r="A396">
        <f t="shared" si="151"/>
        <v>9</v>
      </c>
      <c r="B396">
        <f t="shared" si="152"/>
        <v>9</v>
      </c>
      <c r="C396" s="19">
        <f t="shared" si="154"/>
        <v>39341</v>
      </c>
      <c r="D396" s="145" t="s">
        <v>156</v>
      </c>
      <c r="E396" s="146"/>
      <c r="F396" s="146"/>
      <c r="G396" s="146"/>
      <c r="H396" s="147"/>
      <c r="I396" s="20">
        <v>40</v>
      </c>
      <c r="J396" s="21">
        <v>0.15907407407407406</v>
      </c>
      <c r="K396" s="53">
        <f t="shared" si="153"/>
        <v>0.003976851851851851</v>
      </c>
      <c r="L396" s="119">
        <v>10</v>
      </c>
      <c r="M396" s="22"/>
      <c r="N396" s="22"/>
      <c r="O396" s="139">
        <v>68.7</v>
      </c>
      <c r="P396" s="145" t="s">
        <v>161</v>
      </c>
      <c r="Q396" s="146"/>
      <c r="R396" s="146"/>
      <c r="S396" s="146"/>
      <c r="T396" s="148"/>
    </row>
    <row r="397" spans="3:20" ht="12.75">
      <c r="C397" s="23"/>
      <c r="D397" s="24"/>
      <c r="E397" s="24"/>
      <c r="F397" s="24"/>
      <c r="G397" s="24"/>
      <c r="H397" s="24"/>
      <c r="I397" s="49">
        <f>SUM(I390:I396)</f>
        <v>90.38</v>
      </c>
      <c r="J397" s="50">
        <f>SUM(J390:J396)</f>
        <v>0.3570601851851852</v>
      </c>
      <c r="K397" s="51">
        <f>IF(I397=0,"",J397/I397)</f>
        <v>0.003950654848253875</v>
      </c>
      <c r="L397" s="47"/>
      <c r="M397" s="52">
        <f>IF(SUM(M390:M396)=0,"",(AVERAGE(M390:M396)))</f>
      </c>
      <c r="N397" s="52">
        <f>IF(SUM(N390:N396)=0,"",(AVERAGE(N390:N396)))</f>
      </c>
      <c r="O397" s="52">
        <f>IF(SUM(O390:O396)=0,"",(AVERAGE(O390:O396)))</f>
        <v>68.30000000000001</v>
      </c>
      <c r="P397" s="26"/>
      <c r="Q397" s="26"/>
      <c r="R397" s="26"/>
      <c r="S397" s="26"/>
      <c r="T397" s="27"/>
    </row>
    <row r="398" spans="3:20" ht="12.75">
      <c r="C398" s="28"/>
      <c r="D398" s="26"/>
      <c r="E398" s="26"/>
      <c r="F398" s="26"/>
      <c r="G398" s="26"/>
      <c r="H398" s="26"/>
      <c r="I398" s="29"/>
      <c r="J398" s="30"/>
      <c r="K398" s="25"/>
      <c r="L398" s="25"/>
      <c r="M398" s="31"/>
      <c r="N398" s="31"/>
      <c r="O398" s="140"/>
      <c r="P398" s="26"/>
      <c r="Q398" s="26"/>
      <c r="R398" s="26"/>
      <c r="S398" s="26"/>
      <c r="T398" s="27"/>
    </row>
    <row r="399" spans="3:20" ht="12.75">
      <c r="C399" s="48">
        <f>(C389+1)</f>
        <v>38</v>
      </c>
      <c r="D399" s="41" t="s">
        <v>25</v>
      </c>
      <c r="E399" s="17"/>
      <c r="F399" s="17"/>
      <c r="G399" s="17"/>
      <c r="H399" s="18"/>
      <c r="I399" s="43" t="s">
        <v>0</v>
      </c>
      <c r="J399" s="44" t="s">
        <v>2</v>
      </c>
      <c r="K399" s="45" t="s">
        <v>3</v>
      </c>
      <c r="L399" s="45" t="s">
        <v>22</v>
      </c>
      <c r="M399" s="46" t="s">
        <v>18</v>
      </c>
      <c r="N399" s="46" t="s">
        <v>19</v>
      </c>
      <c r="O399" s="138" t="s">
        <v>20</v>
      </c>
      <c r="P399" s="149" t="s">
        <v>21</v>
      </c>
      <c r="Q399" s="150"/>
      <c r="R399" s="150"/>
      <c r="S399" s="150"/>
      <c r="T399" s="151"/>
    </row>
    <row r="400" spans="1:20" ht="12.75">
      <c r="A400">
        <f aca="true" t="shared" si="155" ref="A400:A406">IF(I400&gt;0,B400,0)</f>
        <v>0</v>
      </c>
      <c r="B400">
        <f aca="true" t="shared" si="156" ref="B400:B406">MONTH(C400)</f>
        <v>9</v>
      </c>
      <c r="C400" s="19">
        <f>(C396+1)</f>
        <v>39342</v>
      </c>
      <c r="D400" s="145"/>
      <c r="E400" s="146"/>
      <c r="F400" s="146"/>
      <c r="G400" s="146"/>
      <c r="H400" s="147"/>
      <c r="I400" s="20"/>
      <c r="J400" s="21"/>
      <c r="K400" s="53">
        <f aca="true" t="shared" si="157" ref="K400:K406">IF(I400=0,"",J400/I400)</f>
      </c>
      <c r="L400" s="119"/>
      <c r="M400" s="22"/>
      <c r="N400" s="22"/>
      <c r="O400" s="139"/>
      <c r="P400" s="145"/>
      <c r="Q400" s="146"/>
      <c r="R400" s="146"/>
      <c r="S400" s="146"/>
      <c r="T400" s="148"/>
    </row>
    <row r="401" spans="1:20" ht="12.75">
      <c r="A401">
        <f t="shared" si="155"/>
        <v>9</v>
      </c>
      <c r="B401">
        <f t="shared" si="156"/>
        <v>9</v>
      </c>
      <c r="C401" s="19">
        <f aca="true" t="shared" si="158" ref="C401:C406">(C400+1)</f>
        <v>39343</v>
      </c>
      <c r="D401" s="145" t="s">
        <v>49</v>
      </c>
      <c r="E401" s="146"/>
      <c r="F401" s="146"/>
      <c r="G401" s="146"/>
      <c r="H401" s="147"/>
      <c r="I401" s="32">
        <v>10</v>
      </c>
      <c r="J401" s="21">
        <v>0.037071759259259256</v>
      </c>
      <c r="K401" s="53">
        <f t="shared" si="157"/>
        <v>0.0037071759259259254</v>
      </c>
      <c r="L401" s="119">
        <v>9</v>
      </c>
      <c r="M401" s="22"/>
      <c r="N401" s="22"/>
      <c r="O401" s="139"/>
      <c r="P401" s="145" t="s">
        <v>50</v>
      </c>
      <c r="Q401" s="146"/>
      <c r="R401" s="146"/>
      <c r="S401" s="146"/>
      <c r="T401" s="148"/>
    </row>
    <row r="402" spans="1:20" ht="12.75">
      <c r="A402">
        <f t="shared" si="155"/>
        <v>9</v>
      </c>
      <c r="B402">
        <f t="shared" si="156"/>
        <v>9</v>
      </c>
      <c r="C402" s="19">
        <f t="shared" si="158"/>
        <v>39344</v>
      </c>
      <c r="D402" s="145" t="s">
        <v>154</v>
      </c>
      <c r="E402" s="146"/>
      <c r="F402" s="146"/>
      <c r="G402" s="146"/>
      <c r="H402" s="147"/>
      <c r="I402" s="20">
        <v>9.15</v>
      </c>
      <c r="J402" s="21">
        <v>0.03344907407407407</v>
      </c>
      <c r="K402" s="53">
        <f t="shared" si="157"/>
        <v>0.003655636510827767</v>
      </c>
      <c r="L402" s="119">
        <v>8</v>
      </c>
      <c r="M402" s="22"/>
      <c r="N402" s="22">
        <v>58</v>
      </c>
      <c r="O402" s="139"/>
      <c r="P402" s="145" t="s">
        <v>50</v>
      </c>
      <c r="Q402" s="146"/>
      <c r="R402" s="146"/>
      <c r="S402" s="146"/>
      <c r="T402" s="148"/>
    </row>
    <row r="403" spans="1:20" ht="12.75">
      <c r="A403">
        <f t="shared" si="155"/>
        <v>9</v>
      </c>
      <c r="B403">
        <f t="shared" si="156"/>
        <v>9</v>
      </c>
      <c r="C403" s="19">
        <f t="shared" si="158"/>
        <v>39345</v>
      </c>
      <c r="D403" s="145" t="s">
        <v>162</v>
      </c>
      <c r="E403" s="146"/>
      <c r="F403" s="146"/>
      <c r="G403" s="146"/>
      <c r="H403" s="147"/>
      <c r="I403" s="20">
        <v>18.3</v>
      </c>
      <c r="J403" s="21">
        <v>0.06899305555555556</v>
      </c>
      <c r="K403" s="53">
        <f t="shared" si="157"/>
        <v>0.0037701123254401943</v>
      </c>
      <c r="L403" s="119">
        <v>7</v>
      </c>
      <c r="M403" s="22"/>
      <c r="N403" s="22" t="s">
        <v>17</v>
      </c>
      <c r="O403" s="139"/>
      <c r="P403" s="145" t="s">
        <v>50</v>
      </c>
      <c r="Q403" s="146"/>
      <c r="R403" s="146"/>
      <c r="S403" s="146"/>
      <c r="T403" s="148"/>
    </row>
    <row r="404" spans="1:20" ht="12.75">
      <c r="A404">
        <f t="shared" si="155"/>
        <v>9</v>
      </c>
      <c r="B404">
        <f t="shared" si="156"/>
        <v>9</v>
      </c>
      <c r="C404" s="19">
        <f t="shared" si="158"/>
        <v>39346</v>
      </c>
      <c r="D404" s="145" t="s">
        <v>60</v>
      </c>
      <c r="E404" s="146"/>
      <c r="F404" s="146"/>
      <c r="G404" s="146"/>
      <c r="H404" s="147"/>
      <c r="I404" s="20">
        <v>4.23</v>
      </c>
      <c r="J404" s="21">
        <v>0.01528935185185185</v>
      </c>
      <c r="K404" s="53">
        <f t="shared" si="157"/>
        <v>0.003614503983889326</v>
      </c>
      <c r="L404" s="119">
        <v>6</v>
      </c>
      <c r="M404" s="22"/>
      <c r="N404" s="22"/>
      <c r="O404" s="139"/>
      <c r="P404" s="145" t="s">
        <v>68</v>
      </c>
      <c r="Q404" s="146"/>
      <c r="R404" s="146"/>
      <c r="S404" s="146"/>
      <c r="T404" s="148"/>
    </row>
    <row r="405" spans="1:20" ht="12.75">
      <c r="A405">
        <f t="shared" si="155"/>
        <v>9</v>
      </c>
      <c r="B405">
        <f t="shared" si="156"/>
        <v>9</v>
      </c>
      <c r="C405" s="19">
        <f t="shared" si="158"/>
        <v>39347</v>
      </c>
      <c r="D405" s="145" t="s">
        <v>165</v>
      </c>
      <c r="E405" s="146"/>
      <c r="F405" s="146"/>
      <c r="G405" s="146"/>
      <c r="H405" s="147"/>
      <c r="I405" s="32">
        <v>10</v>
      </c>
      <c r="J405" s="21">
        <v>0.041678240740740745</v>
      </c>
      <c r="K405" s="53">
        <f t="shared" si="157"/>
        <v>0.004167824074074075</v>
      </c>
      <c r="L405" s="119">
        <v>8</v>
      </c>
      <c r="M405" s="22"/>
      <c r="N405" s="22"/>
      <c r="O405" s="139"/>
      <c r="P405" s="145" t="s">
        <v>163</v>
      </c>
      <c r="Q405" s="146"/>
      <c r="R405" s="146"/>
      <c r="S405" s="146"/>
      <c r="T405" s="148"/>
    </row>
    <row r="406" spans="1:20" ht="12.75">
      <c r="A406">
        <f t="shared" si="155"/>
        <v>9</v>
      </c>
      <c r="B406">
        <f t="shared" si="156"/>
        <v>9</v>
      </c>
      <c r="C406" s="19">
        <f t="shared" si="158"/>
        <v>39348</v>
      </c>
      <c r="D406" s="145" t="s">
        <v>156</v>
      </c>
      <c r="E406" s="146"/>
      <c r="F406" s="146"/>
      <c r="G406" s="146"/>
      <c r="H406" s="147"/>
      <c r="I406" s="20">
        <v>40</v>
      </c>
      <c r="J406" s="21">
        <v>0.16552083333333334</v>
      </c>
      <c r="K406" s="53">
        <f t="shared" si="157"/>
        <v>0.004138020833333334</v>
      </c>
      <c r="L406" s="119">
        <v>10</v>
      </c>
      <c r="M406" s="22">
        <v>127</v>
      </c>
      <c r="N406" s="22"/>
      <c r="O406" s="139">
        <v>67.8</v>
      </c>
      <c r="P406" s="145" t="s">
        <v>164</v>
      </c>
      <c r="Q406" s="146"/>
      <c r="R406" s="146"/>
      <c r="S406" s="146"/>
      <c r="T406" s="148"/>
    </row>
    <row r="407" spans="3:20" ht="12.75">
      <c r="C407" s="23"/>
      <c r="D407" s="24"/>
      <c r="E407" s="24"/>
      <c r="F407" s="24"/>
      <c r="G407" s="24"/>
      <c r="H407" s="24"/>
      <c r="I407" s="49">
        <f>SUM(I400:I406)</f>
        <v>91.68</v>
      </c>
      <c r="J407" s="50">
        <f>SUM(J400:J406)</f>
        <v>0.3620023148148148</v>
      </c>
      <c r="K407" s="51">
        <f>IF(I407=0,"",J407/I407)</f>
        <v>0.003948541828259324</v>
      </c>
      <c r="L407" s="47"/>
      <c r="M407" s="52">
        <f>IF(SUM(M400:M406)=0,"",(AVERAGE(M400:M406)))</f>
        <v>127</v>
      </c>
      <c r="N407" s="52">
        <f>IF(SUM(N400:N406)=0,"",(AVERAGE(N400:N406)))</f>
        <v>58</v>
      </c>
      <c r="O407" s="52">
        <f>IF(SUM(O400:O406)=0,"",(AVERAGE(O400:O406)))</f>
        <v>67.8</v>
      </c>
      <c r="P407" s="26"/>
      <c r="Q407" s="26"/>
      <c r="R407" s="26"/>
      <c r="S407" s="26"/>
      <c r="T407" s="27"/>
    </row>
    <row r="408" spans="3:20" ht="12.75">
      <c r="C408" s="28"/>
      <c r="D408" s="26"/>
      <c r="E408" s="26"/>
      <c r="F408" s="26"/>
      <c r="G408" s="26"/>
      <c r="H408" s="26"/>
      <c r="I408" s="29"/>
      <c r="J408" s="30"/>
      <c r="K408" s="25"/>
      <c r="L408" s="25"/>
      <c r="M408" s="31"/>
      <c r="N408" s="31"/>
      <c r="O408" s="140"/>
      <c r="P408" s="26"/>
      <c r="Q408" s="26"/>
      <c r="R408" s="26"/>
      <c r="S408" s="26"/>
      <c r="T408" s="27"/>
    </row>
    <row r="409" spans="3:20" ht="12.75">
      <c r="C409" s="48">
        <f>(C399+1)</f>
        <v>39</v>
      </c>
      <c r="D409" s="41" t="s">
        <v>25</v>
      </c>
      <c r="E409" s="17"/>
      <c r="F409" s="17"/>
      <c r="G409" s="17"/>
      <c r="H409" s="18"/>
      <c r="I409" s="43" t="s">
        <v>0</v>
      </c>
      <c r="J409" s="44" t="s">
        <v>2</v>
      </c>
      <c r="K409" s="45" t="s">
        <v>3</v>
      </c>
      <c r="L409" s="45" t="s">
        <v>22</v>
      </c>
      <c r="M409" s="46" t="s">
        <v>18</v>
      </c>
      <c r="N409" s="46" t="s">
        <v>19</v>
      </c>
      <c r="O409" s="138" t="s">
        <v>20</v>
      </c>
      <c r="P409" s="149" t="s">
        <v>21</v>
      </c>
      <c r="Q409" s="150"/>
      <c r="R409" s="150"/>
      <c r="S409" s="150"/>
      <c r="T409" s="151"/>
    </row>
    <row r="410" spans="1:20" ht="12.75">
      <c r="A410">
        <f aca="true" t="shared" si="159" ref="A410:A416">IF(I410&gt;0,B410,0)</f>
        <v>0</v>
      </c>
      <c r="B410">
        <f aca="true" t="shared" si="160" ref="B410:B416">MONTH(C410)</f>
        <v>9</v>
      </c>
      <c r="C410" s="19">
        <f>(C406+1)</f>
        <v>39349</v>
      </c>
      <c r="D410" s="145"/>
      <c r="E410" s="146"/>
      <c r="F410" s="146"/>
      <c r="G410" s="146"/>
      <c r="H410" s="147"/>
      <c r="I410" s="20"/>
      <c r="J410" s="21"/>
      <c r="K410" s="53">
        <f aca="true" t="shared" si="161" ref="K410:K416">IF(I410=0,"",J410/I410)</f>
      </c>
      <c r="L410" s="119"/>
      <c r="M410" s="22"/>
      <c r="N410" s="22"/>
      <c r="O410" s="139"/>
      <c r="P410" s="145"/>
      <c r="Q410" s="146"/>
      <c r="R410" s="146"/>
      <c r="S410" s="146"/>
      <c r="T410" s="148"/>
    </row>
    <row r="411" spans="1:20" ht="12.75">
      <c r="A411">
        <f t="shared" si="159"/>
        <v>9</v>
      </c>
      <c r="B411">
        <f t="shared" si="160"/>
        <v>9</v>
      </c>
      <c r="C411" s="19">
        <f aca="true" t="shared" si="162" ref="C411:C416">(C410+1)</f>
        <v>39350</v>
      </c>
      <c r="D411" s="145" t="s">
        <v>123</v>
      </c>
      <c r="E411" s="146"/>
      <c r="F411" s="146"/>
      <c r="G411" s="146"/>
      <c r="H411" s="147"/>
      <c r="I411" s="32">
        <v>6</v>
      </c>
      <c r="J411" s="21">
        <v>0.025</v>
      </c>
      <c r="K411" s="53">
        <f t="shared" si="161"/>
        <v>0.004166666666666667</v>
      </c>
      <c r="L411" s="119">
        <v>9</v>
      </c>
      <c r="M411" s="22"/>
      <c r="N411" s="22"/>
      <c r="O411" s="139"/>
      <c r="P411" s="145" t="s">
        <v>50</v>
      </c>
      <c r="Q411" s="146"/>
      <c r="R411" s="146"/>
      <c r="S411" s="146"/>
      <c r="T411" s="148"/>
    </row>
    <row r="412" spans="1:20" ht="12.75">
      <c r="A412">
        <f t="shared" si="159"/>
        <v>9</v>
      </c>
      <c r="B412">
        <f t="shared" si="160"/>
        <v>9</v>
      </c>
      <c r="C412" s="19">
        <f t="shared" si="162"/>
        <v>39351</v>
      </c>
      <c r="D412" s="145" t="s">
        <v>166</v>
      </c>
      <c r="E412" s="146"/>
      <c r="F412" s="146"/>
      <c r="G412" s="146"/>
      <c r="H412" s="147"/>
      <c r="I412" s="20">
        <v>5.3</v>
      </c>
      <c r="J412" s="21">
        <v>0.02039351851851852</v>
      </c>
      <c r="K412" s="53">
        <f t="shared" si="161"/>
        <v>0.0038478336827393435</v>
      </c>
      <c r="L412" s="119">
        <v>8</v>
      </c>
      <c r="M412" s="22"/>
      <c r="N412" s="22" t="s">
        <v>17</v>
      </c>
      <c r="O412" s="139"/>
      <c r="P412" s="145" t="s">
        <v>50</v>
      </c>
      <c r="Q412" s="146"/>
      <c r="R412" s="146"/>
      <c r="S412" s="146"/>
      <c r="T412" s="148"/>
    </row>
    <row r="413" spans="1:20" ht="12.75">
      <c r="A413">
        <f t="shared" si="159"/>
        <v>9</v>
      </c>
      <c r="B413">
        <f t="shared" si="160"/>
        <v>9</v>
      </c>
      <c r="C413" s="19">
        <f t="shared" si="162"/>
        <v>39352</v>
      </c>
      <c r="D413" s="145" t="s">
        <v>166</v>
      </c>
      <c r="E413" s="146"/>
      <c r="F413" s="146"/>
      <c r="G413" s="146"/>
      <c r="H413" s="147"/>
      <c r="I413" s="20">
        <v>5.3</v>
      </c>
      <c r="J413" s="21">
        <v>0.01962962962962963</v>
      </c>
      <c r="K413" s="53">
        <f t="shared" si="161"/>
        <v>0.003703703703703704</v>
      </c>
      <c r="L413" s="119">
        <v>10</v>
      </c>
      <c r="M413" s="22"/>
      <c r="N413" s="22">
        <v>54</v>
      </c>
      <c r="O413" s="139"/>
      <c r="P413" s="145" t="s">
        <v>50</v>
      </c>
      <c r="Q413" s="146"/>
      <c r="R413" s="146"/>
      <c r="S413" s="146"/>
      <c r="T413" s="148"/>
    </row>
    <row r="414" spans="1:20" ht="12.75">
      <c r="A414">
        <f t="shared" si="159"/>
        <v>9</v>
      </c>
      <c r="B414">
        <f t="shared" si="160"/>
        <v>9</v>
      </c>
      <c r="C414" s="19">
        <f t="shared" si="162"/>
        <v>39353</v>
      </c>
      <c r="D414" s="145" t="s">
        <v>166</v>
      </c>
      <c r="E414" s="146"/>
      <c r="F414" s="146"/>
      <c r="G414" s="146"/>
      <c r="H414" s="147"/>
      <c r="I414" s="20">
        <v>5.3</v>
      </c>
      <c r="J414" s="21">
        <v>0.019664351851851853</v>
      </c>
      <c r="K414" s="53">
        <f t="shared" si="161"/>
        <v>0.0037102550663871423</v>
      </c>
      <c r="L414" s="119">
        <v>6</v>
      </c>
      <c r="M414" s="22"/>
      <c r="N414" s="22"/>
      <c r="O414" s="139"/>
      <c r="P414" s="145" t="s">
        <v>50</v>
      </c>
      <c r="Q414" s="146"/>
      <c r="R414" s="146"/>
      <c r="S414" s="146"/>
      <c r="T414" s="148"/>
    </row>
    <row r="415" spans="1:20" ht="12.75">
      <c r="A415">
        <f t="shared" si="159"/>
        <v>9</v>
      </c>
      <c r="B415">
        <f t="shared" si="160"/>
        <v>9</v>
      </c>
      <c r="C415" s="19">
        <f t="shared" si="162"/>
        <v>39354</v>
      </c>
      <c r="D415" s="145" t="s">
        <v>166</v>
      </c>
      <c r="E415" s="146"/>
      <c r="F415" s="146"/>
      <c r="G415" s="146"/>
      <c r="H415" s="147"/>
      <c r="I415" s="20">
        <v>5.3</v>
      </c>
      <c r="J415" s="21">
        <v>0.017951388888888888</v>
      </c>
      <c r="K415" s="53">
        <f t="shared" si="161"/>
        <v>0.003387054507337526</v>
      </c>
      <c r="L415" s="119">
        <v>7</v>
      </c>
      <c r="M415" s="22"/>
      <c r="N415" s="22">
        <v>52</v>
      </c>
      <c r="O415" s="139"/>
      <c r="P415" s="145" t="s">
        <v>50</v>
      </c>
      <c r="Q415" s="146"/>
      <c r="R415" s="146"/>
      <c r="S415" s="146"/>
      <c r="T415" s="148"/>
    </row>
    <row r="416" spans="1:20" ht="12.75">
      <c r="A416">
        <f t="shared" si="159"/>
        <v>0</v>
      </c>
      <c r="B416">
        <f t="shared" si="160"/>
        <v>9</v>
      </c>
      <c r="C416" s="19">
        <f t="shared" si="162"/>
        <v>39355</v>
      </c>
      <c r="D416" s="145"/>
      <c r="E416" s="146"/>
      <c r="F416" s="146"/>
      <c r="G416" s="146"/>
      <c r="H416" s="147"/>
      <c r="I416" s="20"/>
      <c r="J416" s="21"/>
      <c r="K416" s="53">
        <f t="shared" si="161"/>
      </c>
      <c r="L416" s="119"/>
      <c r="M416" s="22"/>
      <c r="N416" s="22"/>
      <c r="O416" s="139"/>
      <c r="P416" s="145"/>
      <c r="Q416" s="146"/>
      <c r="R416" s="146"/>
      <c r="S416" s="146"/>
      <c r="T416" s="148"/>
    </row>
    <row r="417" spans="3:20" ht="12.75">
      <c r="C417" s="23"/>
      <c r="D417" s="24"/>
      <c r="E417" s="24"/>
      <c r="F417" s="24"/>
      <c r="G417" s="24"/>
      <c r="H417" s="24"/>
      <c r="I417" s="49">
        <f>SUM(I410:I416)</f>
        <v>27.200000000000003</v>
      </c>
      <c r="J417" s="50">
        <f>SUM(J410:J416)</f>
        <v>0.10263888888888889</v>
      </c>
      <c r="K417" s="51">
        <f>IF(I417=0,"",J417/I417)</f>
        <v>0.003773488562091503</v>
      </c>
      <c r="L417" s="47"/>
      <c r="M417" s="52">
        <f>IF(SUM(M410:M416)=0,"",(AVERAGE(M410:M416)))</f>
      </c>
      <c r="N417" s="52">
        <f>IF(SUM(N410:N416)=0,"",(AVERAGE(N410:N416)))</f>
        <v>53</v>
      </c>
      <c r="O417" s="52">
        <f>IF(SUM(O410:O416)=0,"",(AVERAGE(O410:O416)))</f>
      </c>
      <c r="P417" s="26"/>
      <c r="Q417" s="26"/>
      <c r="R417" s="26"/>
      <c r="S417" s="26"/>
      <c r="T417" s="27"/>
    </row>
    <row r="418" spans="3:20" ht="12.75">
      <c r="C418" s="28"/>
      <c r="D418" s="26"/>
      <c r="E418" s="26"/>
      <c r="F418" s="26"/>
      <c r="G418" s="26"/>
      <c r="H418" s="26"/>
      <c r="I418" s="29"/>
      <c r="J418" s="30"/>
      <c r="K418" s="25"/>
      <c r="L418" s="25"/>
      <c r="M418" s="31"/>
      <c r="N418" s="31"/>
      <c r="O418" s="140"/>
      <c r="P418" s="26"/>
      <c r="Q418" s="26"/>
      <c r="R418" s="26"/>
      <c r="S418" s="26"/>
      <c r="T418" s="27"/>
    </row>
    <row r="419" spans="3:20" ht="12.75">
      <c r="C419" s="48">
        <f>(C409+1)</f>
        <v>40</v>
      </c>
      <c r="D419" s="41" t="s">
        <v>25</v>
      </c>
      <c r="E419" s="17"/>
      <c r="F419" s="17"/>
      <c r="G419" s="17"/>
      <c r="H419" s="18"/>
      <c r="I419" s="43" t="s">
        <v>0</v>
      </c>
      <c r="J419" s="44" t="s">
        <v>2</v>
      </c>
      <c r="K419" s="45" t="s">
        <v>3</v>
      </c>
      <c r="L419" s="45" t="s">
        <v>22</v>
      </c>
      <c r="M419" s="46" t="s">
        <v>18</v>
      </c>
      <c r="N419" s="46" t="s">
        <v>19</v>
      </c>
      <c r="O419" s="138" t="s">
        <v>20</v>
      </c>
      <c r="P419" s="149" t="s">
        <v>21</v>
      </c>
      <c r="Q419" s="150"/>
      <c r="R419" s="150"/>
      <c r="S419" s="150"/>
      <c r="T419" s="151"/>
    </row>
    <row r="420" spans="1:20" ht="12.75">
      <c r="A420">
        <f aca="true" t="shared" si="163" ref="A420:A426">IF(I420&gt;0,B420,0)</f>
        <v>0</v>
      </c>
      <c r="B420">
        <f aca="true" t="shared" si="164" ref="B420:B426">MONTH(C420)</f>
        <v>10</v>
      </c>
      <c r="C420" s="19">
        <f>(C416+1)</f>
        <v>39356</v>
      </c>
      <c r="D420" s="145"/>
      <c r="E420" s="146"/>
      <c r="F420" s="146"/>
      <c r="G420" s="146"/>
      <c r="H420" s="147"/>
      <c r="I420" s="20"/>
      <c r="J420" s="21"/>
      <c r="K420" s="53">
        <f aca="true" t="shared" si="165" ref="K420:K426">IF(I420=0,"",J420/I420)</f>
      </c>
      <c r="L420" s="119"/>
      <c r="M420" s="22"/>
      <c r="N420" s="22"/>
      <c r="O420" s="139"/>
      <c r="P420" s="145"/>
      <c r="Q420" s="146"/>
      <c r="R420" s="146"/>
      <c r="S420" s="146"/>
      <c r="T420" s="148"/>
    </row>
    <row r="421" spans="1:20" ht="12.75">
      <c r="A421">
        <f t="shared" si="163"/>
        <v>0</v>
      </c>
      <c r="B421">
        <f t="shared" si="164"/>
        <v>10</v>
      </c>
      <c r="C421" s="19">
        <f aca="true" t="shared" si="166" ref="C421:C426">(C420+1)</f>
        <v>39357</v>
      </c>
      <c r="D421" s="145"/>
      <c r="E421" s="146"/>
      <c r="F421" s="146"/>
      <c r="G421" s="146"/>
      <c r="H421" s="147"/>
      <c r="I421" s="32"/>
      <c r="J421" s="21"/>
      <c r="K421" s="53">
        <f t="shared" si="165"/>
      </c>
      <c r="L421" s="119"/>
      <c r="M421" s="22"/>
      <c r="N421" s="22"/>
      <c r="O421" s="139"/>
      <c r="P421" s="145"/>
      <c r="Q421" s="146"/>
      <c r="R421" s="146"/>
      <c r="S421" s="146"/>
      <c r="T421" s="148"/>
    </row>
    <row r="422" spans="1:20" ht="12.75">
      <c r="A422">
        <f t="shared" si="163"/>
        <v>10</v>
      </c>
      <c r="B422">
        <f t="shared" si="164"/>
        <v>10</v>
      </c>
      <c r="C422" s="19">
        <f t="shared" si="166"/>
        <v>39358</v>
      </c>
      <c r="D422" s="145" t="s">
        <v>167</v>
      </c>
      <c r="E422" s="146"/>
      <c r="F422" s="146"/>
      <c r="G422" s="146"/>
      <c r="H422" s="147"/>
      <c r="I422" s="20">
        <v>51</v>
      </c>
      <c r="J422" s="21">
        <v>0.2042824074074074</v>
      </c>
      <c r="K422" s="53">
        <f t="shared" si="165"/>
        <v>0.004005537400145243</v>
      </c>
      <c r="L422" s="119">
        <v>10</v>
      </c>
      <c r="M422" s="22">
        <v>146</v>
      </c>
      <c r="N422" s="22" t="s">
        <v>17</v>
      </c>
      <c r="O422" s="139"/>
      <c r="P422" s="145" t="s">
        <v>71</v>
      </c>
      <c r="Q422" s="146"/>
      <c r="R422" s="146"/>
      <c r="S422" s="146"/>
      <c r="T422" s="148"/>
    </row>
    <row r="423" spans="1:20" ht="12.75">
      <c r="A423">
        <f t="shared" si="163"/>
        <v>0</v>
      </c>
      <c r="B423">
        <f t="shared" si="164"/>
        <v>10</v>
      </c>
      <c r="C423" s="19">
        <f t="shared" si="166"/>
        <v>39359</v>
      </c>
      <c r="D423" s="145"/>
      <c r="E423" s="146"/>
      <c r="F423" s="146"/>
      <c r="G423" s="146"/>
      <c r="H423" s="147"/>
      <c r="I423" s="20"/>
      <c r="J423" s="21"/>
      <c r="K423" s="53">
        <f t="shared" si="165"/>
      </c>
      <c r="L423" s="119"/>
      <c r="M423" s="22"/>
      <c r="N423" s="22" t="s">
        <v>17</v>
      </c>
      <c r="O423" s="139"/>
      <c r="P423" s="145"/>
      <c r="Q423" s="146"/>
      <c r="R423" s="146"/>
      <c r="S423" s="146"/>
      <c r="T423" s="148"/>
    </row>
    <row r="424" spans="1:20" ht="12.75">
      <c r="A424">
        <f t="shared" si="163"/>
        <v>0</v>
      </c>
      <c r="B424">
        <f t="shared" si="164"/>
        <v>10</v>
      </c>
      <c r="C424" s="19">
        <f t="shared" si="166"/>
        <v>39360</v>
      </c>
      <c r="D424" s="145"/>
      <c r="E424" s="146"/>
      <c r="F424" s="146"/>
      <c r="G424" s="146"/>
      <c r="H424" s="147"/>
      <c r="I424" s="20"/>
      <c r="J424" s="21"/>
      <c r="K424" s="53">
        <f t="shared" si="165"/>
      </c>
      <c r="L424" s="119"/>
      <c r="M424" s="22"/>
      <c r="N424" s="22"/>
      <c r="O424" s="139"/>
      <c r="P424" s="145"/>
      <c r="Q424" s="146"/>
      <c r="R424" s="146"/>
      <c r="S424" s="146"/>
      <c r="T424" s="148"/>
    </row>
    <row r="425" spans="1:20" ht="12.75">
      <c r="A425">
        <f t="shared" si="163"/>
        <v>10</v>
      </c>
      <c r="B425">
        <f t="shared" si="164"/>
        <v>10</v>
      </c>
      <c r="C425" s="19">
        <f t="shared" si="166"/>
        <v>39361</v>
      </c>
      <c r="D425" s="145" t="s">
        <v>49</v>
      </c>
      <c r="E425" s="146"/>
      <c r="F425" s="146"/>
      <c r="G425" s="146"/>
      <c r="H425" s="147"/>
      <c r="I425" s="32">
        <v>10</v>
      </c>
      <c r="J425" s="21">
        <v>0.03888888888888889</v>
      </c>
      <c r="K425" s="53">
        <f t="shared" si="165"/>
        <v>0.0038888888888888888</v>
      </c>
      <c r="L425" s="119">
        <v>10</v>
      </c>
      <c r="M425" s="22"/>
      <c r="N425" s="22"/>
      <c r="O425" s="139"/>
      <c r="P425" s="145" t="s">
        <v>170</v>
      </c>
      <c r="Q425" s="146"/>
      <c r="R425" s="146"/>
      <c r="S425" s="146"/>
      <c r="T425" s="148"/>
    </row>
    <row r="426" spans="1:20" ht="12.75">
      <c r="A426">
        <f t="shared" si="163"/>
        <v>10</v>
      </c>
      <c r="B426">
        <f t="shared" si="164"/>
        <v>10</v>
      </c>
      <c r="C426" s="19">
        <f t="shared" si="166"/>
        <v>39362</v>
      </c>
      <c r="D426" s="145" t="s">
        <v>52</v>
      </c>
      <c r="E426" s="146"/>
      <c r="F426" s="146"/>
      <c r="G426" s="146"/>
      <c r="H426" s="147"/>
      <c r="I426" s="20">
        <v>20</v>
      </c>
      <c r="J426" s="21">
        <v>0.0784375</v>
      </c>
      <c r="K426" s="53">
        <f t="shared" si="165"/>
        <v>0.003921875</v>
      </c>
      <c r="L426" s="119">
        <v>9</v>
      </c>
      <c r="M426" s="22"/>
      <c r="N426" s="22"/>
      <c r="O426" s="139"/>
      <c r="P426" s="145" t="s">
        <v>50</v>
      </c>
      <c r="Q426" s="146"/>
      <c r="R426" s="146"/>
      <c r="S426" s="146"/>
      <c r="T426" s="148"/>
    </row>
    <row r="427" spans="3:20" ht="12.75">
      <c r="C427" s="23"/>
      <c r="D427" s="24"/>
      <c r="E427" s="24"/>
      <c r="F427" s="24"/>
      <c r="G427" s="24"/>
      <c r="H427" s="24"/>
      <c r="I427" s="49">
        <f>SUM(I420:I426)</f>
        <v>81</v>
      </c>
      <c r="J427" s="50">
        <f>SUM(J420:J426)</f>
        <v>0.3216087962962963</v>
      </c>
      <c r="K427" s="51">
        <f>IF(I427=0,"",J427/I427)</f>
        <v>0.003970478966620942</v>
      </c>
      <c r="L427" s="47"/>
      <c r="M427" s="52">
        <f>IF(SUM(M420:M426)=0,"",(AVERAGE(M420:M426)))</f>
        <v>146</v>
      </c>
      <c r="N427" s="52">
        <f>IF(SUM(N420:N426)=0,"",(AVERAGE(N420:N426)))</f>
      </c>
      <c r="O427" s="52">
        <f>IF(SUM(O420:O426)=0,"",(AVERAGE(O420:O426)))</f>
      </c>
      <c r="P427" s="26"/>
      <c r="Q427" s="26"/>
      <c r="R427" s="26"/>
      <c r="S427" s="26"/>
      <c r="T427" s="27"/>
    </row>
    <row r="428" spans="3:20" ht="12.75">
      <c r="C428" s="28"/>
      <c r="D428" s="26"/>
      <c r="E428" s="26"/>
      <c r="F428" s="26"/>
      <c r="G428" s="26"/>
      <c r="H428" s="26"/>
      <c r="I428" s="29"/>
      <c r="J428" s="30"/>
      <c r="K428" s="25"/>
      <c r="L428" s="25"/>
      <c r="M428" s="31"/>
      <c r="N428" s="31"/>
      <c r="O428" s="140"/>
      <c r="P428" s="26"/>
      <c r="Q428" s="26"/>
      <c r="R428" s="26"/>
      <c r="S428" s="26"/>
      <c r="T428" s="27"/>
    </row>
    <row r="429" spans="3:20" ht="12.75">
      <c r="C429" s="48">
        <f>(C419+1)</f>
        <v>41</v>
      </c>
      <c r="D429" s="41" t="s">
        <v>25</v>
      </c>
      <c r="E429" s="17"/>
      <c r="F429" s="17"/>
      <c r="G429" s="17"/>
      <c r="H429" s="18"/>
      <c r="I429" s="43" t="s">
        <v>0</v>
      </c>
      <c r="J429" s="44" t="s">
        <v>2</v>
      </c>
      <c r="K429" s="45" t="s">
        <v>3</v>
      </c>
      <c r="L429" s="45" t="s">
        <v>22</v>
      </c>
      <c r="M429" s="46" t="s">
        <v>18</v>
      </c>
      <c r="N429" s="46" t="s">
        <v>19</v>
      </c>
      <c r="O429" s="138" t="s">
        <v>20</v>
      </c>
      <c r="P429" s="149" t="s">
        <v>21</v>
      </c>
      <c r="Q429" s="150"/>
      <c r="R429" s="150"/>
      <c r="S429" s="150"/>
      <c r="T429" s="151"/>
    </row>
    <row r="430" spans="1:20" ht="12.75">
      <c r="A430">
        <f aca="true" t="shared" si="167" ref="A430:A436">IF(I430&gt;0,B430,0)</f>
        <v>10</v>
      </c>
      <c r="B430">
        <f aca="true" t="shared" si="168" ref="B430:B436">MONTH(C430)</f>
        <v>10</v>
      </c>
      <c r="C430" s="19">
        <f>(C426+1)</f>
        <v>39363</v>
      </c>
      <c r="D430" s="145" t="s">
        <v>49</v>
      </c>
      <c r="E430" s="146"/>
      <c r="F430" s="146"/>
      <c r="G430" s="146"/>
      <c r="H430" s="147"/>
      <c r="I430" s="20">
        <v>10</v>
      </c>
      <c r="J430" s="21">
        <v>0.03467592592592592</v>
      </c>
      <c r="K430" s="53">
        <f aca="true" t="shared" si="169" ref="K430:K436">IF(I430=0,"",J430/I430)</f>
        <v>0.0034675925925925924</v>
      </c>
      <c r="L430" s="119">
        <v>8</v>
      </c>
      <c r="M430" s="22"/>
      <c r="N430" s="22"/>
      <c r="O430" s="139"/>
      <c r="P430" s="145" t="s">
        <v>50</v>
      </c>
      <c r="Q430" s="146"/>
      <c r="R430" s="146"/>
      <c r="S430" s="146"/>
      <c r="T430" s="148"/>
    </row>
    <row r="431" spans="1:20" ht="12.75">
      <c r="A431">
        <f t="shared" si="167"/>
        <v>10</v>
      </c>
      <c r="B431">
        <f t="shared" si="168"/>
        <v>10</v>
      </c>
      <c r="C431" s="19">
        <f aca="true" t="shared" si="170" ref="C431:C436">(C430+1)</f>
        <v>39364</v>
      </c>
      <c r="D431" s="145" t="s">
        <v>51</v>
      </c>
      <c r="E431" s="146"/>
      <c r="F431" s="146"/>
      <c r="G431" s="146"/>
      <c r="H431" s="147"/>
      <c r="I431" s="20">
        <v>12.1</v>
      </c>
      <c r="J431" s="21">
        <v>0.048483796296296296</v>
      </c>
      <c r="K431" s="53">
        <f t="shared" si="169"/>
        <v>0.004006925313743495</v>
      </c>
      <c r="L431" s="119">
        <v>9</v>
      </c>
      <c r="M431" s="22"/>
      <c r="N431" s="22"/>
      <c r="O431" s="139"/>
      <c r="P431" s="145" t="s">
        <v>50</v>
      </c>
      <c r="Q431" s="146"/>
      <c r="R431" s="146"/>
      <c r="S431" s="146"/>
      <c r="T431" s="148"/>
    </row>
    <row r="432" spans="1:20" ht="12.75">
      <c r="A432">
        <f t="shared" si="167"/>
        <v>10</v>
      </c>
      <c r="B432">
        <f t="shared" si="168"/>
        <v>10</v>
      </c>
      <c r="C432" s="19">
        <f t="shared" si="170"/>
        <v>39365</v>
      </c>
      <c r="D432" s="145" t="s">
        <v>49</v>
      </c>
      <c r="E432" s="146"/>
      <c r="F432" s="146"/>
      <c r="G432" s="146"/>
      <c r="H432" s="147"/>
      <c r="I432" s="20">
        <v>10</v>
      </c>
      <c r="J432" s="21">
        <v>0.03736111111111111</v>
      </c>
      <c r="K432" s="53">
        <f t="shared" si="169"/>
        <v>0.003736111111111111</v>
      </c>
      <c r="L432" s="119">
        <v>9</v>
      </c>
      <c r="M432" s="22"/>
      <c r="N432" s="22" t="s">
        <v>17</v>
      </c>
      <c r="O432" s="139"/>
      <c r="P432" s="145" t="s">
        <v>153</v>
      </c>
      <c r="Q432" s="146"/>
      <c r="R432" s="146"/>
      <c r="S432" s="146"/>
      <c r="T432" s="148"/>
    </row>
    <row r="433" spans="1:20" ht="12.75">
      <c r="A433">
        <f t="shared" si="167"/>
        <v>10</v>
      </c>
      <c r="B433">
        <f t="shared" si="168"/>
        <v>10</v>
      </c>
      <c r="C433" s="19">
        <f t="shared" si="170"/>
        <v>39366</v>
      </c>
      <c r="D433" s="145" t="s">
        <v>49</v>
      </c>
      <c r="E433" s="146"/>
      <c r="F433" s="146"/>
      <c r="G433" s="146"/>
      <c r="H433" s="147"/>
      <c r="I433" s="20">
        <v>10</v>
      </c>
      <c r="J433" s="21">
        <v>0.041666666666666664</v>
      </c>
      <c r="K433" s="53">
        <f t="shared" si="169"/>
        <v>0.004166666666666667</v>
      </c>
      <c r="L433" s="119">
        <v>10</v>
      </c>
      <c r="M433" s="22"/>
      <c r="N433" s="22" t="s">
        <v>17</v>
      </c>
      <c r="O433" s="139"/>
      <c r="P433" s="145" t="s">
        <v>168</v>
      </c>
      <c r="Q433" s="146"/>
      <c r="R433" s="146"/>
      <c r="S433" s="146"/>
      <c r="T433" s="148"/>
    </row>
    <row r="434" spans="1:20" ht="12.75">
      <c r="A434">
        <f t="shared" si="167"/>
        <v>10</v>
      </c>
      <c r="B434">
        <f t="shared" si="168"/>
        <v>10</v>
      </c>
      <c r="C434" s="19">
        <f t="shared" si="170"/>
        <v>39367</v>
      </c>
      <c r="D434" s="145" t="s">
        <v>85</v>
      </c>
      <c r="E434" s="146"/>
      <c r="F434" s="146"/>
      <c r="G434" s="146"/>
      <c r="H434" s="147"/>
      <c r="I434" s="20">
        <v>12</v>
      </c>
      <c r="J434" s="21">
        <v>0.04622685185185185</v>
      </c>
      <c r="K434" s="53">
        <f t="shared" si="169"/>
        <v>0.0038522376543209877</v>
      </c>
      <c r="L434" s="119">
        <v>9</v>
      </c>
      <c r="M434" s="22"/>
      <c r="N434" s="22"/>
      <c r="O434" s="139"/>
      <c r="P434" s="145" t="s">
        <v>50</v>
      </c>
      <c r="Q434" s="146"/>
      <c r="R434" s="146"/>
      <c r="S434" s="146"/>
      <c r="T434" s="148"/>
    </row>
    <row r="435" spans="1:20" ht="12.75">
      <c r="A435">
        <f t="shared" si="167"/>
        <v>10</v>
      </c>
      <c r="B435">
        <f t="shared" si="168"/>
        <v>10</v>
      </c>
      <c r="C435" s="19">
        <f t="shared" si="170"/>
        <v>39368</v>
      </c>
      <c r="D435" s="145" t="s">
        <v>47</v>
      </c>
      <c r="E435" s="146"/>
      <c r="F435" s="146"/>
      <c r="G435" s="146"/>
      <c r="H435" s="147"/>
      <c r="I435" s="32">
        <v>15</v>
      </c>
      <c r="J435" s="21">
        <v>0.05039351851851851</v>
      </c>
      <c r="K435" s="53">
        <f t="shared" si="169"/>
        <v>0.0033595679012345674</v>
      </c>
      <c r="L435" s="119">
        <v>8</v>
      </c>
      <c r="M435" s="22">
        <v>160</v>
      </c>
      <c r="N435" s="22">
        <v>57</v>
      </c>
      <c r="O435" s="139">
        <v>67.9</v>
      </c>
      <c r="P435" s="145" t="s">
        <v>169</v>
      </c>
      <c r="Q435" s="146"/>
      <c r="R435" s="146"/>
      <c r="S435" s="146"/>
      <c r="T435" s="148"/>
    </row>
    <row r="436" spans="1:20" ht="12.75">
      <c r="A436">
        <f t="shared" si="167"/>
        <v>10</v>
      </c>
      <c r="B436">
        <f t="shared" si="168"/>
        <v>10</v>
      </c>
      <c r="C436" s="19">
        <f t="shared" si="170"/>
        <v>39369</v>
      </c>
      <c r="D436" s="145" t="s">
        <v>51</v>
      </c>
      <c r="E436" s="146"/>
      <c r="F436" s="146"/>
      <c r="G436" s="146"/>
      <c r="H436" s="147"/>
      <c r="I436" s="20">
        <v>12.1</v>
      </c>
      <c r="J436" s="21">
        <v>0.049664351851851855</v>
      </c>
      <c r="K436" s="53">
        <f t="shared" si="169"/>
        <v>0.004104491888582798</v>
      </c>
      <c r="L436" s="119">
        <v>6</v>
      </c>
      <c r="M436" s="22"/>
      <c r="N436" s="22"/>
      <c r="O436" s="139"/>
      <c r="P436" s="145" t="s">
        <v>171</v>
      </c>
      <c r="Q436" s="146"/>
      <c r="R436" s="146"/>
      <c r="S436" s="146"/>
      <c r="T436" s="148"/>
    </row>
    <row r="437" spans="3:20" ht="12.75">
      <c r="C437" s="23"/>
      <c r="D437" s="24"/>
      <c r="E437" s="24"/>
      <c r="F437" s="24"/>
      <c r="G437" s="24"/>
      <c r="H437" s="24"/>
      <c r="I437" s="49">
        <f>SUM(I430:I436)</f>
        <v>81.19999999999999</v>
      </c>
      <c r="J437" s="50">
        <f>SUM(J430:J436)</f>
        <v>0.3084722222222222</v>
      </c>
      <c r="K437" s="51">
        <f>IF(I437=0,"",J437/I437)</f>
        <v>0.0037989189928845104</v>
      </c>
      <c r="L437" s="47"/>
      <c r="M437" s="52">
        <f>IF(SUM(M430:M436)=0,"",(AVERAGE(M430:M436)))</f>
        <v>160</v>
      </c>
      <c r="N437" s="52">
        <f>IF(SUM(N430:N436)=0,"",(AVERAGE(N430:N436)))</f>
        <v>57</v>
      </c>
      <c r="O437" s="52">
        <f>IF(SUM(O430:O436)=0,"",(AVERAGE(O430:O436)))</f>
        <v>67.9</v>
      </c>
      <c r="P437" s="26"/>
      <c r="Q437" s="26"/>
      <c r="R437" s="26"/>
      <c r="S437" s="26"/>
      <c r="T437" s="27"/>
    </row>
    <row r="438" spans="3:20" ht="12.75">
      <c r="C438" s="28"/>
      <c r="D438" s="26"/>
      <c r="E438" s="26"/>
      <c r="F438" s="26"/>
      <c r="G438" s="26"/>
      <c r="H438" s="26"/>
      <c r="I438" s="29"/>
      <c r="J438" s="30"/>
      <c r="K438" s="25"/>
      <c r="L438" s="25"/>
      <c r="M438" s="31"/>
      <c r="N438" s="31"/>
      <c r="O438" s="140"/>
      <c r="P438" s="26"/>
      <c r="Q438" s="26"/>
      <c r="R438" s="26"/>
      <c r="S438" s="26"/>
      <c r="T438" s="27"/>
    </row>
    <row r="439" spans="3:20" ht="12.75">
      <c r="C439" s="48">
        <f>(C429+1)</f>
        <v>42</v>
      </c>
      <c r="D439" s="41" t="s">
        <v>25</v>
      </c>
      <c r="E439" s="17"/>
      <c r="F439" s="17"/>
      <c r="G439" s="17"/>
      <c r="H439" s="18"/>
      <c r="I439" s="43" t="s">
        <v>0</v>
      </c>
      <c r="J439" s="44" t="s">
        <v>2</v>
      </c>
      <c r="K439" s="45" t="s">
        <v>3</v>
      </c>
      <c r="L439" s="45" t="s">
        <v>22</v>
      </c>
      <c r="M439" s="46" t="s">
        <v>18</v>
      </c>
      <c r="N439" s="46" t="s">
        <v>19</v>
      </c>
      <c r="O439" s="138" t="s">
        <v>20</v>
      </c>
      <c r="P439" s="149" t="s">
        <v>21</v>
      </c>
      <c r="Q439" s="150"/>
      <c r="R439" s="150"/>
      <c r="S439" s="150"/>
      <c r="T439" s="151"/>
    </row>
    <row r="440" spans="1:20" ht="12.75">
      <c r="A440">
        <f aca="true" t="shared" si="171" ref="A440:A446">IF(I440&gt;0,B440,0)</f>
        <v>0</v>
      </c>
      <c r="B440">
        <f aca="true" t="shared" si="172" ref="B440:B446">MONTH(C440)</f>
        <v>10</v>
      </c>
      <c r="C440" s="19">
        <f>(C436+1)</f>
        <v>39370</v>
      </c>
      <c r="D440" s="145"/>
      <c r="E440" s="146"/>
      <c r="F440" s="146"/>
      <c r="G440" s="146"/>
      <c r="H440" s="147"/>
      <c r="I440" s="20"/>
      <c r="J440" s="21"/>
      <c r="K440" s="53">
        <f aca="true" t="shared" si="173" ref="K440:K446">IF(I440=0,"",J440/I440)</f>
      </c>
      <c r="L440" s="119"/>
      <c r="M440" s="22"/>
      <c r="N440" s="22"/>
      <c r="O440" s="139"/>
      <c r="P440" s="145"/>
      <c r="Q440" s="146"/>
      <c r="R440" s="146"/>
      <c r="S440" s="146"/>
      <c r="T440" s="148"/>
    </row>
    <row r="441" spans="1:20" ht="12.75">
      <c r="A441">
        <f t="shared" si="171"/>
        <v>10</v>
      </c>
      <c r="B441">
        <f t="shared" si="172"/>
        <v>10</v>
      </c>
      <c r="C441" s="19">
        <f aca="true" t="shared" si="174" ref="C441:C446">(C440+1)</f>
        <v>39371</v>
      </c>
      <c r="D441" s="145" t="s">
        <v>49</v>
      </c>
      <c r="E441" s="146"/>
      <c r="F441" s="146"/>
      <c r="G441" s="146"/>
      <c r="H441" s="147"/>
      <c r="I441" s="32">
        <v>10</v>
      </c>
      <c r="J441" s="21">
        <v>0.03608796296296297</v>
      </c>
      <c r="K441" s="53">
        <f t="shared" si="173"/>
        <v>0.0036087962962962966</v>
      </c>
      <c r="L441" s="119">
        <v>9</v>
      </c>
      <c r="M441" s="22"/>
      <c r="N441" s="22"/>
      <c r="O441" s="139">
        <v>68.9</v>
      </c>
      <c r="P441" s="145" t="s">
        <v>171</v>
      </c>
      <c r="Q441" s="146"/>
      <c r="R441" s="146"/>
      <c r="S441" s="146"/>
      <c r="T441" s="148"/>
    </row>
    <row r="442" spans="1:20" ht="12.75">
      <c r="A442">
        <f t="shared" si="171"/>
        <v>10</v>
      </c>
      <c r="B442">
        <f t="shared" si="172"/>
        <v>10</v>
      </c>
      <c r="C442" s="19">
        <f t="shared" si="174"/>
        <v>39372</v>
      </c>
      <c r="D442" s="145" t="s">
        <v>47</v>
      </c>
      <c r="E442" s="146"/>
      <c r="F442" s="146"/>
      <c r="G442" s="146"/>
      <c r="H442" s="147"/>
      <c r="I442" s="20">
        <v>15</v>
      </c>
      <c r="J442" s="21">
        <v>0.05420138888888889</v>
      </c>
      <c r="K442" s="53">
        <f t="shared" si="173"/>
        <v>0.0036134259259259257</v>
      </c>
      <c r="L442" s="119">
        <v>9</v>
      </c>
      <c r="M442" s="22"/>
      <c r="N442" s="22" t="s">
        <v>17</v>
      </c>
      <c r="O442" s="139"/>
      <c r="P442" s="145" t="s">
        <v>172</v>
      </c>
      <c r="Q442" s="146"/>
      <c r="R442" s="146"/>
      <c r="S442" s="146"/>
      <c r="T442" s="148"/>
    </row>
    <row r="443" spans="1:20" ht="12.75">
      <c r="A443">
        <f t="shared" si="171"/>
        <v>10</v>
      </c>
      <c r="B443">
        <f t="shared" si="172"/>
        <v>10</v>
      </c>
      <c r="C443" s="19">
        <f t="shared" si="174"/>
        <v>39373</v>
      </c>
      <c r="D443" s="145" t="s">
        <v>53</v>
      </c>
      <c r="E443" s="146"/>
      <c r="F443" s="146"/>
      <c r="G443" s="146"/>
      <c r="H443" s="147"/>
      <c r="I443" s="20">
        <v>12</v>
      </c>
      <c r="J443" s="21">
        <v>0.04961805555555556</v>
      </c>
      <c r="K443" s="53">
        <f t="shared" si="173"/>
        <v>0.004134837962962963</v>
      </c>
      <c r="L443" s="119">
        <v>8</v>
      </c>
      <c r="M443" s="22"/>
      <c r="N443" s="22" t="s">
        <v>17</v>
      </c>
      <c r="O443" s="139"/>
      <c r="P443" s="145" t="s">
        <v>171</v>
      </c>
      <c r="Q443" s="146"/>
      <c r="R443" s="146"/>
      <c r="S443" s="146"/>
      <c r="T443" s="148"/>
    </row>
    <row r="444" spans="1:20" ht="12.75">
      <c r="A444">
        <f t="shared" si="171"/>
        <v>10</v>
      </c>
      <c r="B444">
        <f t="shared" si="172"/>
        <v>10</v>
      </c>
      <c r="C444" s="19">
        <f t="shared" si="174"/>
        <v>39374</v>
      </c>
      <c r="D444" s="145" t="s">
        <v>60</v>
      </c>
      <c r="E444" s="146"/>
      <c r="F444" s="146"/>
      <c r="G444" s="146"/>
      <c r="H444" s="147"/>
      <c r="I444" s="20">
        <v>4.23</v>
      </c>
      <c r="J444" s="21">
        <v>0.01596064814814815</v>
      </c>
      <c r="K444" s="53">
        <f t="shared" si="173"/>
        <v>0.003773202871902636</v>
      </c>
      <c r="L444" s="119">
        <v>10</v>
      </c>
      <c r="M444" s="22"/>
      <c r="N444" s="22"/>
      <c r="O444" s="139">
        <v>67.7</v>
      </c>
      <c r="P444" s="145" t="s">
        <v>171</v>
      </c>
      <c r="Q444" s="146"/>
      <c r="R444" s="146"/>
      <c r="S444" s="146"/>
      <c r="T444" s="148"/>
    </row>
    <row r="445" spans="1:20" ht="12.75">
      <c r="A445">
        <f t="shared" si="171"/>
        <v>10</v>
      </c>
      <c r="B445">
        <f t="shared" si="172"/>
        <v>10</v>
      </c>
      <c r="C445" s="19">
        <f t="shared" si="174"/>
        <v>39375</v>
      </c>
      <c r="D445" s="145" t="s">
        <v>173</v>
      </c>
      <c r="E445" s="146"/>
      <c r="F445" s="146"/>
      <c r="G445" s="146"/>
      <c r="H445" s="147"/>
      <c r="I445" s="32">
        <v>10</v>
      </c>
      <c r="J445" s="21">
        <v>0.03008101851851852</v>
      </c>
      <c r="K445" s="53">
        <f t="shared" si="173"/>
        <v>0.003008101851851852</v>
      </c>
      <c r="L445" s="119">
        <v>8</v>
      </c>
      <c r="M445" s="22"/>
      <c r="N445" s="22"/>
      <c r="O445" s="139"/>
      <c r="P445" s="145" t="s">
        <v>174</v>
      </c>
      <c r="Q445" s="146"/>
      <c r="R445" s="146"/>
      <c r="S445" s="146"/>
      <c r="T445" s="148"/>
    </row>
    <row r="446" spans="1:20" ht="12.75">
      <c r="A446">
        <f t="shared" si="171"/>
        <v>10</v>
      </c>
      <c r="B446">
        <f t="shared" si="172"/>
        <v>10</v>
      </c>
      <c r="C446" s="19">
        <f t="shared" si="174"/>
        <v>39376</v>
      </c>
      <c r="D446" s="145" t="s">
        <v>80</v>
      </c>
      <c r="E446" s="146"/>
      <c r="F446" s="146"/>
      <c r="G446" s="146"/>
      <c r="H446" s="147"/>
      <c r="I446" s="20">
        <v>25</v>
      </c>
      <c r="J446" s="21">
        <v>0.10256944444444445</v>
      </c>
      <c r="K446" s="53">
        <f t="shared" si="173"/>
        <v>0.004102777777777778</v>
      </c>
      <c r="L446" s="119">
        <v>9</v>
      </c>
      <c r="M446" s="22"/>
      <c r="N446" s="22"/>
      <c r="O446" s="139">
        <v>68.6</v>
      </c>
      <c r="P446" s="145" t="s">
        <v>171</v>
      </c>
      <c r="Q446" s="146"/>
      <c r="R446" s="146"/>
      <c r="S446" s="146"/>
      <c r="T446" s="148"/>
    </row>
    <row r="447" spans="3:20" ht="12.75">
      <c r="C447" s="23"/>
      <c r="D447" s="24"/>
      <c r="E447" s="24"/>
      <c r="F447" s="24"/>
      <c r="G447" s="24"/>
      <c r="H447" s="24"/>
      <c r="I447" s="49">
        <f>SUM(I440:I446)</f>
        <v>76.23</v>
      </c>
      <c r="J447" s="50">
        <f>SUM(J440:J446)</f>
        <v>0.28851851851851856</v>
      </c>
      <c r="K447" s="51">
        <f>IF(I447=0,"",J447/I447)</f>
        <v>0.003784842168680553</v>
      </c>
      <c r="L447" s="47"/>
      <c r="M447" s="52">
        <f>IF(SUM(M440:M446)=0,"",(AVERAGE(M440:M446)))</f>
      </c>
      <c r="N447" s="52">
        <f>IF(SUM(N440:N446)=0,"",(AVERAGE(N440:N446)))</f>
      </c>
      <c r="O447" s="52">
        <f>IF(SUM(O440:O446)=0,"",(AVERAGE(O440:O446)))</f>
        <v>68.4</v>
      </c>
      <c r="P447" s="26"/>
      <c r="Q447" s="26"/>
      <c r="R447" s="26"/>
      <c r="S447" s="26"/>
      <c r="T447" s="27"/>
    </row>
    <row r="448" spans="3:20" ht="12.75">
      <c r="C448" s="28"/>
      <c r="D448" s="26"/>
      <c r="E448" s="26"/>
      <c r="F448" s="26"/>
      <c r="G448" s="26"/>
      <c r="H448" s="26"/>
      <c r="I448" s="29"/>
      <c r="J448" s="30"/>
      <c r="K448" s="25"/>
      <c r="L448" s="25"/>
      <c r="M448" s="31"/>
      <c r="N448" s="31"/>
      <c r="O448" s="140"/>
      <c r="P448" s="26"/>
      <c r="Q448" s="26"/>
      <c r="R448" s="26"/>
      <c r="S448" s="26"/>
      <c r="T448" s="27"/>
    </row>
    <row r="449" spans="3:20" ht="12.75">
      <c r="C449" s="48">
        <f>(C439+1)</f>
        <v>43</v>
      </c>
      <c r="D449" s="41" t="s">
        <v>25</v>
      </c>
      <c r="E449" s="17"/>
      <c r="F449" s="17"/>
      <c r="G449" s="17"/>
      <c r="H449" s="18"/>
      <c r="I449" s="43" t="s">
        <v>0</v>
      </c>
      <c r="J449" s="44" t="s">
        <v>2</v>
      </c>
      <c r="K449" s="45" t="s">
        <v>3</v>
      </c>
      <c r="L449" s="45" t="s">
        <v>22</v>
      </c>
      <c r="M449" s="46" t="s">
        <v>18</v>
      </c>
      <c r="N449" s="46" t="s">
        <v>19</v>
      </c>
      <c r="O449" s="138" t="s">
        <v>20</v>
      </c>
      <c r="P449" s="149" t="s">
        <v>21</v>
      </c>
      <c r="Q449" s="150"/>
      <c r="R449" s="150"/>
      <c r="S449" s="150"/>
      <c r="T449" s="151"/>
    </row>
    <row r="450" spans="1:20" ht="12.75">
      <c r="A450">
        <f aca="true" t="shared" si="175" ref="A450:A456">IF(I450&gt;0,B450,0)</f>
        <v>0</v>
      </c>
      <c r="B450">
        <f aca="true" t="shared" si="176" ref="B450:B456">MONTH(C450)</f>
        <v>10</v>
      </c>
      <c r="C450" s="19">
        <f>(C446+1)</f>
        <v>39377</v>
      </c>
      <c r="D450" s="145"/>
      <c r="E450" s="146"/>
      <c r="F450" s="146"/>
      <c r="G450" s="146"/>
      <c r="H450" s="147"/>
      <c r="I450" s="20"/>
      <c r="J450" s="21"/>
      <c r="K450" s="53">
        <f aca="true" t="shared" si="177" ref="K450:K456">IF(I450=0,"",J450/I450)</f>
      </c>
      <c r="L450" s="119"/>
      <c r="M450" s="22"/>
      <c r="N450" s="22"/>
      <c r="O450" s="139"/>
      <c r="P450" s="145"/>
      <c r="Q450" s="146"/>
      <c r="R450" s="146"/>
      <c r="S450" s="146"/>
      <c r="T450" s="148"/>
    </row>
    <row r="451" spans="1:20" ht="12.75">
      <c r="A451">
        <f t="shared" si="175"/>
        <v>10</v>
      </c>
      <c r="B451">
        <f t="shared" si="176"/>
        <v>10</v>
      </c>
      <c r="C451" s="19">
        <f aca="true" t="shared" si="178" ref="C451:C456">(C450+1)</f>
        <v>39378</v>
      </c>
      <c r="D451" s="145" t="s">
        <v>85</v>
      </c>
      <c r="E451" s="146"/>
      <c r="F451" s="146"/>
      <c r="G451" s="146"/>
      <c r="H451" s="147"/>
      <c r="I451" s="20">
        <v>12</v>
      </c>
      <c r="J451" s="21">
        <v>0.046516203703703705</v>
      </c>
      <c r="K451" s="53">
        <f t="shared" si="177"/>
        <v>0.0038763503086419755</v>
      </c>
      <c r="L451" s="119">
        <v>6</v>
      </c>
      <c r="M451" s="22"/>
      <c r="N451" s="22"/>
      <c r="O451" s="139"/>
      <c r="P451" s="145" t="s">
        <v>171</v>
      </c>
      <c r="Q451" s="146"/>
      <c r="R451" s="146"/>
      <c r="S451" s="146"/>
      <c r="T451" s="148"/>
    </row>
    <row r="452" spans="1:20" ht="12.75">
      <c r="A452">
        <f t="shared" si="175"/>
        <v>10</v>
      </c>
      <c r="B452">
        <f t="shared" si="176"/>
        <v>10</v>
      </c>
      <c r="C452" s="19">
        <f t="shared" si="178"/>
        <v>39379</v>
      </c>
      <c r="D452" s="145" t="s">
        <v>49</v>
      </c>
      <c r="E452" s="146"/>
      <c r="F452" s="146"/>
      <c r="G452" s="146"/>
      <c r="H452" s="147"/>
      <c r="I452" s="20">
        <v>10</v>
      </c>
      <c r="J452" s="21">
        <v>0.038425925925925926</v>
      </c>
      <c r="K452" s="53">
        <f t="shared" si="177"/>
        <v>0.0038425925925925928</v>
      </c>
      <c r="L452" s="119">
        <v>10</v>
      </c>
      <c r="M452" s="22"/>
      <c r="N452" s="22" t="s">
        <v>17</v>
      </c>
      <c r="O452" s="139"/>
      <c r="P452" s="145" t="s">
        <v>171</v>
      </c>
      <c r="Q452" s="146"/>
      <c r="R452" s="146"/>
      <c r="S452" s="146"/>
      <c r="T452" s="148"/>
    </row>
    <row r="453" spans="1:20" ht="12.75">
      <c r="A453">
        <f t="shared" si="175"/>
        <v>0</v>
      </c>
      <c r="B453">
        <f t="shared" si="176"/>
        <v>10</v>
      </c>
      <c r="C453" s="19">
        <f t="shared" si="178"/>
        <v>39380</v>
      </c>
      <c r="D453" s="145"/>
      <c r="E453" s="146"/>
      <c r="F453" s="146"/>
      <c r="G453" s="146"/>
      <c r="H453" s="147"/>
      <c r="I453" s="20"/>
      <c r="J453" s="21"/>
      <c r="K453" s="53">
        <f t="shared" si="177"/>
      </c>
      <c r="L453" s="119"/>
      <c r="M453" s="22"/>
      <c r="N453" s="22" t="s">
        <v>17</v>
      </c>
      <c r="O453" s="139"/>
      <c r="P453" s="145"/>
      <c r="Q453" s="146"/>
      <c r="R453" s="146"/>
      <c r="S453" s="146"/>
      <c r="T453" s="148"/>
    </row>
    <row r="454" spans="1:20" ht="12.75">
      <c r="A454">
        <f t="shared" si="175"/>
        <v>10</v>
      </c>
      <c r="B454">
        <f t="shared" si="176"/>
        <v>10</v>
      </c>
      <c r="C454" s="19">
        <f t="shared" si="178"/>
        <v>39381</v>
      </c>
      <c r="D454" s="145" t="s">
        <v>63</v>
      </c>
      <c r="E454" s="146"/>
      <c r="F454" s="146"/>
      <c r="G454" s="146"/>
      <c r="H454" s="147"/>
      <c r="I454" s="20">
        <v>11.1</v>
      </c>
      <c r="J454" s="21">
        <v>0.045196759259259256</v>
      </c>
      <c r="K454" s="53">
        <f t="shared" si="177"/>
        <v>0.00407178011344678</v>
      </c>
      <c r="L454" s="119">
        <v>6</v>
      </c>
      <c r="M454" s="22"/>
      <c r="N454" s="22"/>
      <c r="O454" s="139"/>
      <c r="P454" s="145" t="s">
        <v>171</v>
      </c>
      <c r="Q454" s="146"/>
      <c r="R454" s="146"/>
      <c r="S454" s="146"/>
      <c r="T454" s="148"/>
    </row>
    <row r="455" spans="1:20" ht="12.75">
      <c r="A455">
        <f t="shared" si="175"/>
        <v>10</v>
      </c>
      <c r="B455">
        <f t="shared" si="176"/>
        <v>10</v>
      </c>
      <c r="C455" s="19">
        <f t="shared" si="178"/>
        <v>39382</v>
      </c>
      <c r="D455" s="145" t="s">
        <v>60</v>
      </c>
      <c r="E455" s="146"/>
      <c r="F455" s="146"/>
      <c r="G455" s="146"/>
      <c r="H455" s="147"/>
      <c r="I455" s="20">
        <v>4.23</v>
      </c>
      <c r="J455" s="21">
        <v>0.016238425925925924</v>
      </c>
      <c r="K455" s="53">
        <f t="shared" si="177"/>
        <v>0.003838871377287452</v>
      </c>
      <c r="L455" s="119">
        <v>6</v>
      </c>
      <c r="M455" s="22"/>
      <c r="N455" s="22"/>
      <c r="O455" s="139"/>
      <c r="P455" s="145" t="s">
        <v>171</v>
      </c>
      <c r="Q455" s="146"/>
      <c r="R455" s="146"/>
      <c r="S455" s="146"/>
      <c r="T455" s="148"/>
    </row>
    <row r="456" spans="1:20" ht="12.75">
      <c r="A456">
        <f t="shared" si="175"/>
        <v>10</v>
      </c>
      <c r="B456">
        <f t="shared" si="176"/>
        <v>10</v>
      </c>
      <c r="C456" s="19">
        <f t="shared" si="178"/>
        <v>39383</v>
      </c>
      <c r="D456" s="145" t="s">
        <v>88</v>
      </c>
      <c r="E456" s="146"/>
      <c r="F456" s="146"/>
      <c r="G456" s="146"/>
      <c r="H456" s="147"/>
      <c r="I456" s="32">
        <v>30</v>
      </c>
      <c r="J456" s="21">
        <v>0.11847222222222221</v>
      </c>
      <c r="K456" s="53">
        <f t="shared" si="177"/>
        <v>0.003949074074074074</v>
      </c>
      <c r="L456" s="119">
        <v>9</v>
      </c>
      <c r="M456" s="22"/>
      <c r="N456" s="22"/>
      <c r="O456" s="139"/>
      <c r="P456" s="145" t="s">
        <v>175</v>
      </c>
      <c r="Q456" s="146"/>
      <c r="R456" s="146"/>
      <c r="S456" s="146"/>
      <c r="T456" s="148"/>
    </row>
    <row r="457" spans="3:20" ht="12.75">
      <c r="C457" s="23"/>
      <c r="D457" s="24"/>
      <c r="E457" s="24"/>
      <c r="F457" s="24"/>
      <c r="G457" s="24"/>
      <c r="H457" s="24"/>
      <c r="I457" s="49">
        <f>SUM(I450:I456)</f>
        <v>67.33</v>
      </c>
      <c r="J457" s="50">
        <f>SUM(J450:J456)</f>
        <v>0.264849537037037</v>
      </c>
      <c r="K457" s="51">
        <f>IF(I457=0,"",J457/I457)</f>
        <v>0.003933603698752963</v>
      </c>
      <c r="L457" s="47"/>
      <c r="M457" s="52">
        <f>IF(SUM(M450:M456)=0,"",(AVERAGE(M450:M456)))</f>
      </c>
      <c r="N457" s="52">
        <f>IF(SUM(N450:N456)=0,"",(AVERAGE(N450:N456)))</f>
      </c>
      <c r="O457" s="52">
        <f>IF(SUM(O450:O456)=0,"",(AVERAGE(O450:O456)))</f>
      </c>
      <c r="P457" s="26"/>
      <c r="Q457" s="26"/>
      <c r="R457" s="26"/>
      <c r="S457" s="26"/>
      <c r="T457" s="27"/>
    </row>
    <row r="458" spans="3:20" ht="12.75">
      <c r="C458" s="28"/>
      <c r="D458" s="26"/>
      <c r="E458" s="26"/>
      <c r="F458" s="26"/>
      <c r="G458" s="26"/>
      <c r="H458" s="26"/>
      <c r="I458" s="29"/>
      <c r="J458" s="30"/>
      <c r="K458" s="25"/>
      <c r="L458" s="25"/>
      <c r="M458" s="31"/>
      <c r="N458" s="31"/>
      <c r="O458" s="140"/>
      <c r="P458" s="26"/>
      <c r="Q458" s="26"/>
      <c r="R458" s="26"/>
      <c r="S458" s="26"/>
      <c r="T458" s="27"/>
    </row>
    <row r="459" spans="3:20" ht="12.75">
      <c r="C459" s="48">
        <f>(C449+1)</f>
        <v>44</v>
      </c>
      <c r="D459" s="41" t="s">
        <v>25</v>
      </c>
      <c r="E459" s="17"/>
      <c r="F459" s="17"/>
      <c r="G459" s="17"/>
      <c r="H459" s="18"/>
      <c r="I459" s="43" t="s">
        <v>0</v>
      </c>
      <c r="J459" s="44" t="s">
        <v>2</v>
      </c>
      <c r="K459" s="45" t="s">
        <v>3</v>
      </c>
      <c r="L459" s="45" t="s">
        <v>22</v>
      </c>
      <c r="M459" s="46" t="s">
        <v>18</v>
      </c>
      <c r="N459" s="46" t="s">
        <v>19</v>
      </c>
      <c r="O459" s="138" t="s">
        <v>20</v>
      </c>
      <c r="P459" s="149" t="s">
        <v>21</v>
      </c>
      <c r="Q459" s="150"/>
      <c r="R459" s="150"/>
      <c r="S459" s="150"/>
      <c r="T459" s="151"/>
    </row>
    <row r="460" spans="1:20" ht="12.75">
      <c r="A460">
        <f aca="true" t="shared" si="179" ref="A460:A466">IF(I460&gt;0,B460,0)</f>
        <v>10</v>
      </c>
      <c r="B460">
        <f aca="true" t="shared" si="180" ref="B460:B466">MONTH(C460)</f>
        <v>10</v>
      </c>
      <c r="C460" s="19">
        <f>(C456+1)</f>
        <v>39384</v>
      </c>
      <c r="D460" s="145" t="s">
        <v>52</v>
      </c>
      <c r="E460" s="146"/>
      <c r="F460" s="146"/>
      <c r="G460" s="146"/>
      <c r="H460" s="147"/>
      <c r="I460" s="20">
        <v>20</v>
      </c>
      <c r="J460" s="21">
        <v>0.07555555555555556</v>
      </c>
      <c r="K460" s="53">
        <f aca="true" t="shared" si="181" ref="K460:K466">IF(I460=0,"",J460/I460)</f>
        <v>0.003777777777777778</v>
      </c>
      <c r="L460" s="119">
        <v>10</v>
      </c>
      <c r="M460" s="22">
        <v>134</v>
      </c>
      <c r="N460" s="22"/>
      <c r="O460" s="139"/>
      <c r="P460" s="145" t="s">
        <v>178</v>
      </c>
      <c r="Q460" s="146"/>
      <c r="R460" s="146"/>
      <c r="S460" s="146"/>
      <c r="T460" s="148"/>
    </row>
    <row r="461" spans="1:20" ht="12.75">
      <c r="A461">
        <f t="shared" si="179"/>
        <v>10</v>
      </c>
      <c r="B461">
        <f t="shared" si="180"/>
        <v>10</v>
      </c>
      <c r="C461" s="19">
        <f aca="true" t="shared" si="182" ref="C461:C466">(C460+1)</f>
        <v>39385</v>
      </c>
      <c r="D461" s="145" t="s">
        <v>60</v>
      </c>
      <c r="E461" s="146"/>
      <c r="F461" s="146"/>
      <c r="G461" s="146"/>
      <c r="H461" s="147"/>
      <c r="I461" s="20">
        <v>4.23</v>
      </c>
      <c r="J461" s="21">
        <v>0.01638888888888889</v>
      </c>
      <c r="K461" s="53">
        <f t="shared" si="181"/>
        <v>0.003874441817704229</v>
      </c>
      <c r="L461" s="119">
        <v>8</v>
      </c>
      <c r="M461" s="22"/>
      <c r="N461" s="22"/>
      <c r="O461" s="139">
        <v>69.8</v>
      </c>
      <c r="P461" s="145" t="s">
        <v>176</v>
      </c>
      <c r="Q461" s="146"/>
      <c r="R461" s="146"/>
      <c r="S461" s="146"/>
      <c r="T461" s="148"/>
    </row>
    <row r="462" spans="1:20" ht="12.75">
      <c r="A462">
        <f t="shared" si="179"/>
        <v>10</v>
      </c>
      <c r="B462">
        <f t="shared" si="180"/>
        <v>10</v>
      </c>
      <c r="C462" s="19">
        <f t="shared" si="182"/>
        <v>39386</v>
      </c>
      <c r="D462" s="145" t="s">
        <v>60</v>
      </c>
      <c r="E462" s="146"/>
      <c r="F462" s="146"/>
      <c r="G462" s="146"/>
      <c r="H462" s="147"/>
      <c r="I462" s="20">
        <v>4.23</v>
      </c>
      <c r="J462" s="21">
        <v>0.016238425925925924</v>
      </c>
      <c r="K462" s="53">
        <f t="shared" si="181"/>
        <v>0.003838871377287452</v>
      </c>
      <c r="L462" s="119">
        <v>8</v>
      </c>
      <c r="M462" s="22">
        <v>127</v>
      </c>
      <c r="N462" s="22" t="s">
        <v>17</v>
      </c>
      <c r="O462" s="139">
        <v>69.4</v>
      </c>
      <c r="P462" s="145" t="s">
        <v>177</v>
      </c>
      <c r="Q462" s="146"/>
      <c r="R462" s="146"/>
      <c r="S462" s="146"/>
      <c r="T462" s="148"/>
    </row>
    <row r="463" spans="1:20" ht="12.75">
      <c r="A463">
        <f t="shared" si="179"/>
        <v>0</v>
      </c>
      <c r="B463">
        <f t="shared" si="180"/>
        <v>11</v>
      </c>
      <c r="C463" s="19">
        <f t="shared" si="182"/>
        <v>39387</v>
      </c>
      <c r="D463" s="145"/>
      <c r="E463" s="146"/>
      <c r="F463" s="146"/>
      <c r="G463" s="146"/>
      <c r="H463" s="147"/>
      <c r="I463" s="20"/>
      <c r="J463" s="21"/>
      <c r="K463" s="53">
        <f t="shared" si="181"/>
      </c>
      <c r="L463" s="119"/>
      <c r="M463" s="22"/>
      <c r="N463" s="22" t="s">
        <v>17</v>
      </c>
      <c r="O463" s="139"/>
      <c r="P463" s="145"/>
      <c r="Q463" s="146"/>
      <c r="R463" s="146"/>
      <c r="S463" s="146"/>
      <c r="T463" s="148"/>
    </row>
    <row r="464" spans="1:20" ht="12.75">
      <c r="A464">
        <f t="shared" si="179"/>
        <v>11</v>
      </c>
      <c r="B464">
        <f t="shared" si="180"/>
        <v>11</v>
      </c>
      <c r="C464" s="19">
        <f t="shared" si="182"/>
        <v>39388</v>
      </c>
      <c r="D464" s="145" t="s">
        <v>47</v>
      </c>
      <c r="E464" s="146"/>
      <c r="F464" s="146"/>
      <c r="G464" s="146"/>
      <c r="H464" s="147"/>
      <c r="I464" s="20">
        <v>15</v>
      </c>
      <c r="J464" s="21">
        <v>0.05724537037037037</v>
      </c>
      <c r="K464" s="53">
        <f t="shared" si="181"/>
        <v>0.003816358024691358</v>
      </c>
      <c r="L464" s="119">
        <v>9</v>
      </c>
      <c r="M464" s="22">
        <v>134</v>
      </c>
      <c r="N464" s="22"/>
      <c r="O464" s="139"/>
      <c r="P464" s="145" t="s">
        <v>179</v>
      </c>
      <c r="Q464" s="146"/>
      <c r="R464" s="146"/>
      <c r="S464" s="146"/>
      <c r="T464" s="148"/>
    </row>
    <row r="465" spans="1:20" ht="12.75">
      <c r="A465">
        <f t="shared" si="179"/>
        <v>11</v>
      </c>
      <c r="B465">
        <f t="shared" si="180"/>
        <v>11</v>
      </c>
      <c r="C465" s="19">
        <f t="shared" si="182"/>
        <v>39389</v>
      </c>
      <c r="D465" s="145" t="s">
        <v>60</v>
      </c>
      <c r="E465" s="146"/>
      <c r="F465" s="146"/>
      <c r="G465" s="146"/>
      <c r="H465" s="147"/>
      <c r="I465" s="20">
        <v>4.23</v>
      </c>
      <c r="J465" s="21">
        <v>0.015902777777777776</v>
      </c>
      <c r="K465" s="53">
        <f t="shared" si="181"/>
        <v>0.0037595219332807977</v>
      </c>
      <c r="L465" s="119">
        <v>10</v>
      </c>
      <c r="M465" s="22">
        <v>140</v>
      </c>
      <c r="N465" s="22"/>
      <c r="O465" s="139">
        <v>68.6</v>
      </c>
      <c r="P465" s="145" t="s">
        <v>50</v>
      </c>
      <c r="Q465" s="146"/>
      <c r="R465" s="146"/>
      <c r="S465" s="146"/>
      <c r="T465" s="148"/>
    </row>
    <row r="466" spans="1:20" ht="12.75">
      <c r="A466">
        <f t="shared" si="179"/>
        <v>11</v>
      </c>
      <c r="B466">
        <f t="shared" si="180"/>
        <v>11</v>
      </c>
      <c r="C466" s="19">
        <f t="shared" si="182"/>
        <v>39390</v>
      </c>
      <c r="D466" s="145" t="s">
        <v>98</v>
      </c>
      <c r="E466" s="146"/>
      <c r="F466" s="146"/>
      <c r="G466" s="146"/>
      <c r="H466" s="147"/>
      <c r="I466" s="20">
        <v>35</v>
      </c>
      <c r="J466" s="21">
        <v>0.12748842592592594</v>
      </c>
      <c r="K466" s="53">
        <f t="shared" si="181"/>
        <v>0.0036425264550264554</v>
      </c>
      <c r="L466" s="119">
        <v>10</v>
      </c>
      <c r="M466" s="22">
        <v>142</v>
      </c>
      <c r="N466" s="22"/>
      <c r="O466" s="139">
        <v>69.8</v>
      </c>
      <c r="P466" s="145" t="s">
        <v>207</v>
      </c>
      <c r="Q466" s="146"/>
      <c r="R466" s="146"/>
      <c r="S466" s="146"/>
      <c r="T466" s="148"/>
    </row>
    <row r="467" spans="3:20" ht="12.75">
      <c r="C467" s="23"/>
      <c r="D467" s="24"/>
      <c r="E467" s="24"/>
      <c r="F467" s="24"/>
      <c r="G467" s="24"/>
      <c r="H467" s="24"/>
      <c r="I467" s="49">
        <f>SUM(I460:I466)</f>
        <v>82.69</v>
      </c>
      <c r="J467" s="50">
        <f>SUM(J460:J466)</f>
        <v>0.3088194444444444</v>
      </c>
      <c r="K467" s="51">
        <f>IF(I467=0,"",J467/I467)</f>
        <v>0.003734664946722027</v>
      </c>
      <c r="L467" s="47"/>
      <c r="M467" s="52">
        <f>IF(SUM(M460:M466)=0,"",(AVERAGE(M460:M466)))</f>
        <v>135.4</v>
      </c>
      <c r="N467" s="52">
        <f>IF(SUM(N460:N466)=0,"",(AVERAGE(N460:N466)))</f>
      </c>
      <c r="O467" s="52">
        <f>IF(SUM(O460:O466)=0,"",(AVERAGE(O460:O466)))</f>
        <v>69.39999999999999</v>
      </c>
      <c r="P467" s="26"/>
      <c r="Q467" s="26"/>
      <c r="R467" s="26"/>
      <c r="S467" s="26"/>
      <c r="T467" s="27"/>
    </row>
    <row r="468" spans="3:20" ht="12.75">
      <c r="C468" s="28"/>
      <c r="D468" s="26"/>
      <c r="E468" s="26"/>
      <c r="F468" s="26"/>
      <c r="G468" s="26"/>
      <c r="H468" s="26"/>
      <c r="I468" s="29"/>
      <c r="J468" s="30"/>
      <c r="K468" s="25"/>
      <c r="L468" s="25"/>
      <c r="M468" s="31"/>
      <c r="N468" s="31"/>
      <c r="O468" s="140"/>
      <c r="P468" s="26"/>
      <c r="Q468" s="26"/>
      <c r="R468" s="26"/>
      <c r="S468" s="26"/>
      <c r="T468" s="27"/>
    </row>
    <row r="469" spans="3:20" ht="12.75">
      <c r="C469" s="48">
        <f>(C459+1)</f>
        <v>45</v>
      </c>
      <c r="D469" s="41" t="s">
        <v>25</v>
      </c>
      <c r="E469" s="17"/>
      <c r="F469" s="17"/>
      <c r="G469" s="17"/>
      <c r="H469" s="18"/>
      <c r="I469" s="43" t="s">
        <v>0</v>
      </c>
      <c r="J469" s="44" t="s">
        <v>2</v>
      </c>
      <c r="K469" s="45" t="s">
        <v>3</v>
      </c>
      <c r="L469" s="45" t="s">
        <v>22</v>
      </c>
      <c r="M469" s="46" t="s">
        <v>18</v>
      </c>
      <c r="N469" s="46" t="s">
        <v>19</v>
      </c>
      <c r="O469" s="138" t="s">
        <v>20</v>
      </c>
      <c r="P469" s="149" t="s">
        <v>21</v>
      </c>
      <c r="Q469" s="150"/>
      <c r="R469" s="150"/>
      <c r="S469" s="150"/>
      <c r="T469" s="151"/>
    </row>
    <row r="470" spans="1:20" ht="12.75">
      <c r="A470">
        <f aca="true" t="shared" si="183" ref="A470:A476">IF(I470&gt;0,B470,0)</f>
        <v>11</v>
      </c>
      <c r="B470">
        <f aca="true" t="shared" si="184" ref="B470:B476">MONTH(C470)</f>
        <v>11</v>
      </c>
      <c r="C470" s="19">
        <f>(C466+1)</f>
        <v>39391</v>
      </c>
      <c r="D470" s="145" t="s">
        <v>60</v>
      </c>
      <c r="E470" s="146"/>
      <c r="F470" s="146"/>
      <c r="G470" s="146"/>
      <c r="H470" s="147"/>
      <c r="I470" s="20">
        <v>4.23</v>
      </c>
      <c r="J470" s="21">
        <v>0.01671296296296296</v>
      </c>
      <c r="K470" s="53">
        <f aca="true" t="shared" si="185" ref="K470:K476">IF(I470=0,"",J470/I470)</f>
        <v>0.003951055073986515</v>
      </c>
      <c r="L470" s="119">
        <v>3</v>
      </c>
      <c r="M470" s="22">
        <v>132</v>
      </c>
      <c r="N470" s="22"/>
      <c r="O470" s="139">
        <v>68.9</v>
      </c>
      <c r="P470" s="145" t="s">
        <v>180</v>
      </c>
      <c r="Q470" s="146"/>
      <c r="R470" s="146"/>
      <c r="S470" s="146"/>
      <c r="T470" s="148"/>
    </row>
    <row r="471" spans="1:20" ht="12.75">
      <c r="A471">
        <f t="shared" si="183"/>
        <v>11</v>
      </c>
      <c r="B471">
        <f t="shared" si="184"/>
        <v>11</v>
      </c>
      <c r="C471" s="19">
        <f aca="true" t="shared" si="186" ref="C471:C476">(C470+1)</f>
        <v>39392</v>
      </c>
      <c r="D471" s="145" t="s">
        <v>49</v>
      </c>
      <c r="E471" s="146"/>
      <c r="F471" s="146"/>
      <c r="G471" s="146"/>
      <c r="H471" s="147"/>
      <c r="I471" s="32">
        <v>10</v>
      </c>
      <c r="J471" s="21">
        <v>0.039976851851851854</v>
      </c>
      <c r="K471" s="53">
        <f t="shared" si="185"/>
        <v>0.003997685185185186</v>
      </c>
      <c r="L471" s="119">
        <v>9</v>
      </c>
      <c r="M471" s="22"/>
      <c r="N471" s="22"/>
      <c r="O471" s="139"/>
      <c r="P471" s="145" t="s">
        <v>50</v>
      </c>
      <c r="Q471" s="146"/>
      <c r="R471" s="146"/>
      <c r="S471" s="146"/>
      <c r="T471" s="148"/>
    </row>
    <row r="472" spans="1:20" ht="12.75">
      <c r="A472">
        <f t="shared" si="183"/>
        <v>11</v>
      </c>
      <c r="B472">
        <f t="shared" si="184"/>
        <v>11</v>
      </c>
      <c r="C472" s="19">
        <f t="shared" si="186"/>
        <v>39393</v>
      </c>
      <c r="D472" s="145" t="s">
        <v>49</v>
      </c>
      <c r="E472" s="146"/>
      <c r="F472" s="146"/>
      <c r="G472" s="146"/>
      <c r="H472" s="147"/>
      <c r="I472" s="32">
        <v>10</v>
      </c>
      <c r="J472" s="21">
        <v>0.03643518518518519</v>
      </c>
      <c r="K472" s="53">
        <f t="shared" si="185"/>
        <v>0.003643518518518519</v>
      </c>
      <c r="L472" s="119">
        <v>8</v>
      </c>
      <c r="M472" s="22"/>
      <c r="N472" s="22" t="s">
        <v>17</v>
      </c>
      <c r="O472" s="139"/>
      <c r="P472" s="145" t="s">
        <v>181</v>
      </c>
      <c r="Q472" s="146"/>
      <c r="R472" s="146"/>
      <c r="S472" s="146"/>
      <c r="T472" s="148"/>
    </row>
    <row r="473" spans="1:20" ht="12.75">
      <c r="A473">
        <f t="shared" si="183"/>
        <v>11</v>
      </c>
      <c r="B473">
        <f t="shared" si="184"/>
        <v>11</v>
      </c>
      <c r="C473" s="19">
        <f t="shared" si="186"/>
        <v>39394</v>
      </c>
      <c r="D473" s="145" t="s">
        <v>60</v>
      </c>
      <c r="E473" s="146"/>
      <c r="F473" s="146"/>
      <c r="G473" s="146"/>
      <c r="H473" s="147"/>
      <c r="I473" s="20">
        <v>4.23</v>
      </c>
      <c r="J473" s="21">
        <v>0.016064814814814813</v>
      </c>
      <c r="K473" s="53">
        <f t="shared" si="185"/>
        <v>0.003797828561421941</v>
      </c>
      <c r="L473" s="119">
        <v>6</v>
      </c>
      <c r="M473" s="22">
        <v>153</v>
      </c>
      <c r="N473" s="22" t="s">
        <v>17</v>
      </c>
      <c r="O473" s="139"/>
      <c r="P473" s="145" t="s">
        <v>50</v>
      </c>
      <c r="Q473" s="146"/>
      <c r="R473" s="146"/>
      <c r="S473" s="146"/>
      <c r="T473" s="148"/>
    </row>
    <row r="474" spans="1:20" ht="12.75">
      <c r="A474">
        <f t="shared" si="183"/>
        <v>11</v>
      </c>
      <c r="B474">
        <f t="shared" si="184"/>
        <v>11</v>
      </c>
      <c r="C474" s="19">
        <f t="shared" si="186"/>
        <v>39395</v>
      </c>
      <c r="D474" s="145" t="s">
        <v>47</v>
      </c>
      <c r="E474" s="146"/>
      <c r="F474" s="146"/>
      <c r="G474" s="146"/>
      <c r="H474" s="147"/>
      <c r="I474" s="20">
        <v>15</v>
      </c>
      <c r="J474" s="21">
        <v>0.06121527777777778</v>
      </c>
      <c r="K474" s="53">
        <f t="shared" si="185"/>
        <v>0.0040810185185185185</v>
      </c>
      <c r="L474" s="119">
        <v>9</v>
      </c>
      <c r="M474" s="22">
        <v>134</v>
      </c>
      <c r="N474" s="22"/>
      <c r="O474" s="139"/>
      <c r="P474" s="145" t="s">
        <v>182</v>
      </c>
      <c r="Q474" s="146"/>
      <c r="R474" s="146"/>
      <c r="S474" s="146"/>
      <c r="T474" s="148"/>
    </row>
    <row r="475" spans="1:20" ht="12.75">
      <c r="A475">
        <f t="shared" si="183"/>
        <v>11</v>
      </c>
      <c r="B475">
        <f t="shared" si="184"/>
        <v>11</v>
      </c>
      <c r="C475" s="19">
        <f t="shared" si="186"/>
        <v>39396</v>
      </c>
      <c r="D475" s="145" t="s">
        <v>98</v>
      </c>
      <c r="E475" s="146"/>
      <c r="F475" s="146"/>
      <c r="G475" s="146"/>
      <c r="H475" s="147"/>
      <c r="I475" s="32">
        <v>35</v>
      </c>
      <c r="J475" s="21">
        <v>0.12377314814814815</v>
      </c>
      <c r="K475" s="53">
        <f t="shared" si="185"/>
        <v>0.0035363756613756613</v>
      </c>
      <c r="L475" s="119">
        <v>8</v>
      </c>
      <c r="M475" s="22"/>
      <c r="N475" s="22">
        <v>55</v>
      </c>
      <c r="O475" s="139"/>
      <c r="P475" s="145" t="s">
        <v>206</v>
      </c>
      <c r="Q475" s="146"/>
      <c r="R475" s="146"/>
      <c r="S475" s="146"/>
      <c r="T475" s="148"/>
    </row>
    <row r="476" spans="1:20" ht="12.75">
      <c r="A476">
        <f t="shared" si="183"/>
        <v>11</v>
      </c>
      <c r="B476">
        <f t="shared" si="184"/>
        <v>11</v>
      </c>
      <c r="C476" s="19">
        <f t="shared" si="186"/>
        <v>39397</v>
      </c>
      <c r="D476" s="145" t="s">
        <v>183</v>
      </c>
      <c r="E476" s="146"/>
      <c r="F476" s="146"/>
      <c r="G476" s="146"/>
      <c r="H476" s="147"/>
      <c r="I476" s="20">
        <v>10</v>
      </c>
      <c r="J476" s="21">
        <v>0.04289351851851852</v>
      </c>
      <c r="K476" s="53">
        <f t="shared" si="185"/>
        <v>0.0042893518518518515</v>
      </c>
      <c r="L476" s="119">
        <v>9</v>
      </c>
      <c r="M476" s="22"/>
      <c r="N476" s="22"/>
      <c r="O476" s="139"/>
      <c r="P476" s="145" t="s">
        <v>184</v>
      </c>
      <c r="Q476" s="146"/>
      <c r="R476" s="146"/>
      <c r="S476" s="146"/>
      <c r="T476" s="148"/>
    </row>
    <row r="477" spans="3:20" ht="12.75">
      <c r="C477" s="23"/>
      <c r="D477" s="24"/>
      <c r="E477" s="24"/>
      <c r="F477" s="24"/>
      <c r="G477" s="24"/>
      <c r="H477" s="24"/>
      <c r="I477" s="49">
        <f>SUM(I470:I476)</f>
        <v>88.46000000000001</v>
      </c>
      <c r="J477" s="50">
        <f>SUM(J470:J476)</f>
        <v>0.33707175925925925</v>
      </c>
      <c r="K477" s="51">
        <f>IF(I477=0,"",J477/I477)</f>
        <v>0.003810442677586019</v>
      </c>
      <c r="L477" s="47"/>
      <c r="M477" s="52">
        <f>IF(SUM(M470:M476)=0,"",(AVERAGE(M470:M476)))</f>
        <v>139.66666666666666</v>
      </c>
      <c r="N477" s="52">
        <f>IF(SUM(N470:N476)=0,"",(AVERAGE(N470:N476)))</f>
        <v>55</v>
      </c>
      <c r="O477" s="52">
        <f>IF(SUM(O470:O476)=0,"",(AVERAGE(O470:O476)))</f>
        <v>68.9</v>
      </c>
      <c r="P477" s="26"/>
      <c r="Q477" s="26"/>
      <c r="R477" s="26"/>
      <c r="S477" s="26"/>
      <c r="T477" s="27"/>
    </row>
    <row r="478" spans="3:20" ht="12.75">
      <c r="C478" s="28"/>
      <c r="D478" s="26"/>
      <c r="E478" s="26"/>
      <c r="F478" s="26"/>
      <c r="G478" s="26"/>
      <c r="H478" s="26"/>
      <c r="I478" s="29"/>
      <c r="J478" s="30"/>
      <c r="K478" s="25"/>
      <c r="L478" s="25"/>
      <c r="M478" s="31"/>
      <c r="N478" s="31"/>
      <c r="O478" s="140"/>
      <c r="P478" s="26"/>
      <c r="Q478" s="26"/>
      <c r="R478" s="26"/>
      <c r="S478" s="26"/>
      <c r="T478" s="27"/>
    </row>
    <row r="479" spans="3:20" ht="12.75">
      <c r="C479" s="48">
        <f>(C469+1)</f>
        <v>46</v>
      </c>
      <c r="D479" s="41" t="s">
        <v>25</v>
      </c>
      <c r="E479" s="17"/>
      <c r="F479" s="17"/>
      <c r="G479" s="17"/>
      <c r="H479" s="18"/>
      <c r="I479" s="43" t="s">
        <v>0</v>
      </c>
      <c r="J479" s="44" t="s">
        <v>2</v>
      </c>
      <c r="K479" s="45" t="s">
        <v>3</v>
      </c>
      <c r="L479" s="45" t="s">
        <v>22</v>
      </c>
      <c r="M479" s="46" t="s">
        <v>18</v>
      </c>
      <c r="N479" s="46" t="s">
        <v>19</v>
      </c>
      <c r="O479" s="138" t="s">
        <v>20</v>
      </c>
      <c r="P479" s="149" t="s">
        <v>21</v>
      </c>
      <c r="Q479" s="150"/>
      <c r="R479" s="150"/>
      <c r="S479" s="150"/>
      <c r="T479" s="151"/>
    </row>
    <row r="480" spans="1:20" ht="12.75">
      <c r="A480">
        <f aca="true" t="shared" si="187" ref="A480:A486">IF(I480&gt;0,B480,0)</f>
        <v>11</v>
      </c>
      <c r="B480">
        <f aca="true" t="shared" si="188" ref="B480:B486">MONTH(C480)</f>
        <v>11</v>
      </c>
      <c r="C480" s="19">
        <f>(C476+1)</f>
        <v>39398</v>
      </c>
      <c r="D480" s="145" t="s">
        <v>60</v>
      </c>
      <c r="E480" s="146"/>
      <c r="F480" s="146"/>
      <c r="G480" s="146"/>
      <c r="H480" s="147"/>
      <c r="I480" s="20">
        <v>4.23</v>
      </c>
      <c r="J480" s="21">
        <v>0.01650462962962963</v>
      </c>
      <c r="K480" s="53">
        <f aca="true" t="shared" si="189" ref="K480:K486">IF(I480=0,"",J480/I480)</f>
        <v>0.0039018036949479027</v>
      </c>
      <c r="L480" s="119">
        <v>10</v>
      </c>
      <c r="M480" s="22">
        <v>145</v>
      </c>
      <c r="N480" s="22"/>
      <c r="O480" s="139"/>
      <c r="P480" s="145" t="s">
        <v>50</v>
      </c>
      <c r="Q480" s="146"/>
      <c r="R480" s="146"/>
      <c r="S480" s="146"/>
      <c r="T480" s="148"/>
    </row>
    <row r="481" spans="1:20" ht="12.75">
      <c r="A481">
        <f t="shared" si="187"/>
        <v>11</v>
      </c>
      <c r="B481">
        <f t="shared" si="188"/>
        <v>11</v>
      </c>
      <c r="C481" s="19">
        <f aca="true" t="shared" si="190" ref="C481:C486">(C480+1)</f>
        <v>39399</v>
      </c>
      <c r="D481" s="145" t="s">
        <v>49</v>
      </c>
      <c r="E481" s="146"/>
      <c r="F481" s="146"/>
      <c r="G481" s="146"/>
      <c r="H481" s="147"/>
      <c r="I481" s="32">
        <v>10</v>
      </c>
      <c r="J481" s="21">
        <v>0.040810185185185185</v>
      </c>
      <c r="K481" s="53">
        <f t="shared" si="189"/>
        <v>0.0040810185185185185</v>
      </c>
      <c r="L481" s="119">
        <v>6</v>
      </c>
      <c r="M481" s="22">
        <v>141</v>
      </c>
      <c r="N481" s="22"/>
      <c r="O481" s="139"/>
      <c r="P481" s="145" t="s">
        <v>50</v>
      </c>
      <c r="Q481" s="146"/>
      <c r="R481" s="146"/>
      <c r="S481" s="146"/>
      <c r="T481" s="148"/>
    </row>
    <row r="482" spans="1:20" ht="12.75">
      <c r="A482">
        <f t="shared" si="187"/>
        <v>11</v>
      </c>
      <c r="B482">
        <f t="shared" si="188"/>
        <v>11</v>
      </c>
      <c r="C482" s="19">
        <f t="shared" si="190"/>
        <v>39400</v>
      </c>
      <c r="D482" s="145" t="s">
        <v>49</v>
      </c>
      <c r="E482" s="146"/>
      <c r="F482" s="146"/>
      <c r="G482" s="146"/>
      <c r="H482" s="147"/>
      <c r="I482" s="32">
        <v>10</v>
      </c>
      <c r="J482" s="21">
        <v>0.03819444444444444</v>
      </c>
      <c r="K482" s="53">
        <f t="shared" si="189"/>
        <v>0.003819444444444444</v>
      </c>
      <c r="L482" s="119">
        <v>8</v>
      </c>
      <c r="M482" s="22"/>
      <c r="N482" s="22" t="s">
        <v>17</v>
      </c>
      <c r="O482" s="139"/>
      <c r="P482" s="145" t="s">
        <v>185</v>
      </c>
      <c r="Q482" s="146"/>
      <c r="R482" s="146"/>
      <c r="S482" s="146"/>
      <c r="T482" s="148"/>
    </row>
    <row r="483" spans="1:20" ht="12.75">
      <c r="A483">
        <f t="shared" si="187"/>
        <v>11</v>
      </c>
      <c r="B483">
        <f t="shared" si="188"/>
        <v>11</v>
      </c>
      <c r="C483" s="19">
        <f t="shared" si="190"/>
        <v>39401</v>
      </c>
      <c r="D483" s="145" t="s">
        <v>60</v>
      </c>
      <c r="E483" s="146"/>
      <c r="F483" s="146"/>
      <c r="G483" s="146"/>
      <c r="H483" s="147"/>
      <c r="I483" s="20">
        <v>4.23</v>
      </c>
      <c r="J483" s="21">
        <v>0.01642361111111111</v>
      </c>
      <c r="K483" s="53">
        <f t="shared" si="189"/>
        <v>0.0038826503808773306</v>
      </c>
      <c r="L483" s="119">
        <v>10</v>
      </c>
      <c r="M483" s="22">
        <v>144</v>
      </c>
      <c r="N483" s="22" t="s">
        <v>17</v>
      </c>
      <c r="O483" s="139">
        <v>68.1</v>
      </c>
      <c r="P483" s="145" t="s">
        <v>186</v>
      </c>
      <c r="Q483" s="146"/>
      <c r="R483" s="146"/>
      <c r="S483" s="146"/>
      <c r="T483" s="148"/>
    </row>
    <row r="484" spans="1:20" ht="12.75">
      <c r="A484">
        <f t="shared" si="187"/>
        <v>11</v>
      </c>
      <c r="B484">
        <f t="shared" si="188"/>
        <v>11</v>
      </c>
      <c r="C484" s="19">
        <f t="shared" si="190"/>
        <v>39402</v>
      </c>
      <c r="D484" s="145" t="s">
        <v>60</v>
      </c>
      <c r="E484" s="146"/>
      <c r="F484" s="146"/>
      <c r="G484" s="146"/>
      <c r="H484" s="147"/>
      <c r="I484" s="20">
        <v>4.23</v>
      </c>
      <c r="J484" s="21">
        <v>0.01675925925925926</v>
      </c>
      <c r="K484" s="53">
        <f t="shared" si="189"/>
        <v>0.003961999824883985</v>
      </c>
      <c r="L484" s="119">
        <v>6</v>
      </c>
      <c r="M484" s="22"/>
      <c r="N484" s="22"/>
      <c r="O484" s="139"/>
      <c r="P484" s="145" t="s">
        <v>50</v>
      </c>
      <c r="Q484" s="146"/>
      <c r="R484" s="146"/>
      <c r="S484" s="146"/>
      <c r="T484" s="148"/>
    </row>
    <row r="485" spans="1:20" ht="12.75">
      <c r="A485">
        <f t="shared" si="187"/>
        <v>11</v>
      </c>
      <c r="B485">
        <f t="shared" si="188"/>
        <v>11</v>
      </c>
      <c r="C485" s="19">
        <f t="shared" si="190"/>
        <v>39403</v>
      </c>
      <c r="D485" s="145" t="s">
        <v>187</v>
      </c>
      <c r="E485" s="146"/>
      <c r="F485" s="146"/>
      <c r="G485" s="146"/>
      <c r="H485" s="147"/>
      <c r="I485" s="32">
        <v>10</v>
      </c>
      <c r="J485" s="21">
        <v>0.04158564814814815</v>
      </c>
      <c r="K485" s="53">
        <f t="shared" si="189"/>
        <v>0.004158564814814815</v>
      </c>
      <c r="L485" s="119">
        <v>10</v>
      </c>
      <c r="M485" s="22">
        <v>136</v>
      </c>
      <c r="N485" s="22"/>
      <c r="O485" s="139"/>
      <c r="P485" s="145" t="s">
        <v>188</v>
      </c>
      <c r="Q485" s="146"/>
      <c r="R485" s="146"/>
      <c r="S485" s="146"/>
      <c r="T485" s="148"/>
    </row>
    <row r="486" spans="1:20" ht="12.75">
      <c r="A486">
        <f t="shared" si="187"/>
        <v>11</v>
      </c>
      <c r="B486">
        <f t="shared" si="188"/>
        <v>11</v>
      </c>
      <c r="C486" s="19">
        <f t="shared" si="190"/>
        <v>39404</v>
      </c>
      <c r="D486" s="145" t="s">
        <v>52</v>
      </c>
      <c r="E486" s="146"/>
      <c r="F486" s="146"/>
      <c r="G486" s="146"/>
      <c r="H486" s="147"/>
      <c r="I486" s="20">
        <v>20</v>
      </c>
      <c r="J486" s="21">
        <v>0.07222222222222223</v>
      </c>
      <c r="K486" s="53">
        <f t="shared" si="189"/>
        <v>0.0036111111111111114</v>
      </c>
      <c r="L486" s="119">
        <v>6</v>
      </c>
      <c r="M486" s="22"/>
      <c r="N486" s="22">
        <v>54</v>
      </c>
      <c r="O486" s="139"/>
      <c r="P486" s="145" t="s">
        <v>50</v>
      </c>
      <c r="Q486" s="146"/>
      <c r="R486" s="146"/>
      <c r="S486" s="146"/>
      <c r="T486" s="148"/>
    </row>
    <row r="487" spans="3:20" ht="12.75">
      <c r="C487" s="23"/>
      <c r="D487" s="24"/>
      <c r="E487" s="24"/>
      <c r="F487" s="24"/>
      <c r="G487" s="24"/>
      <c r="H487" s="24"/>
      <c r="I487" s="49">
        <f>SUM(I480:I486)</f>
        <v>62.69</v>
      </c>
      <c r="J487" s="50">
        <f>SUM(J480:J486)</f>
        <v>0.24250000000000005</v>
      </c>
      <c r="K487" s="51">
        <f>IF(I487=0,"",J487/I487)</f>
        <v>0.003868240548731856</v>
      </c>
      <c r="L487" s="47"/>
      <c r="M487" s="52">
        <f>IF(SUM(M480:M486)=0,"",(AVERAGE(M480:M486)))</f>
        <v>141.5</v>
      </c>
      <c r="N487" s="52">
        <f>IF(SUM(N480:N486)=0,"",(AVERAGE(N480:N486)))</f>
        <v>54</v>
      </c>
      <c r="O487" s="52">
        <f>IF(SUM(O480:O486)=0,"",(AVERAGE(O480:O486)))</f>
        <v>68.1</v>
      </c>
      <c r="P487" s="26"/>
      <c r="Q487" s="26"/>
      <c r="R487" s="26"/>
      <c r="S487" s="26"/>
      <c r="T487" s="27"/>
    </row>
    <row r="488" spans="3:20" ht="12.75">
      <c r="C488" s="28"/>
      <c r="D488" s="26"/>
      <c r="E488" s="26"/>
      <c r="F488" s="26"/>
      <c r="G488" s="26"/>
      <c r="H488" s="26"/>
      <c r="I488" s="29"/>
      <c r="J488" s="30"/>
      <c r="K488" s="25"/>
      <c r="L488" s="25"/>
      <c r="M488" s="31"/>
      <c r="N488" s="31"/>
      <c r="O488" s="140"/>
      <c r="P488" s="26"/>
      <c r="Q488" s="26"/>
      <c r="R488" s="26"/>
      <c r="S488" s="26"/>
      <c r="T488" s="27"/>
    </row>
    <row r="489" spans="3:20" ht="12.75">
      <c r="C489" s="48">
        <f>(C479+1)</f>
        <v>47</v>
      </c>
      <c r="D489" s="41" t="s">
        <v>25</v>
      </c>
      <c r="E489" s="17"/>
      <c r="F489" s="17"/>
      <c r="G489" s="17"/>
      <c r="H489" s="18"/>
      <c r="I489" s="43" t="s">
        <v>0</v>
      </c>
      <c r="J489" s="44" t="s">
        <v>2</v>
      </c>
      <c r="K489" s="45" t="s">
        <v>3</v>
      </c>
      <c r="L489" s="45" t="s">
        <v>22</v>
      </c>
      <c r="M489" s="46" t="s">
        <v>18</v>
      </c>
      <c r="N489" s="46" t="s">
        <v>19</v>
      </c>
      <c r="O489" s="138" t="s">
        <v>20</v>
      </c>
      <c r="P489" s="149" t="s">
        <v>21</v>
      </c>
      <c r="Q489" s="150"/>
      <c r="R489" s="150"/>
      <c r="S489" s="150"/>
      <c r="T489" s="151"/>
    </row>
    <row r="490" spans="1:20" ht="12.75">
      <c r="A490">
        <f aca="true" t="shared" si="191" ref="A490:A496">IF(I490&gt;0,B490,0)</f>
        <v>11</v>
      </c>
      <c r="B490">
        <f aca="true" t="shared" si="192" ref="B490:B496">MONTH(C490)</f>
        <v>11</v>
      </c>
      <c r="C490" s="19">
        <f>(C486+1)</f>
        <v>39405</v>
      </c>
      <c r="D490" s="145" t="s">
        <v>204</v>
      </c>
      <c r="E490" s="146"/>
      <c r="F490" s="146"/>
      <c r="G490" s="146"/>
      <c r="H490" s="147"/>
      <c r="I490" s="20">
        <v>5</v>
      </c>
      <c r="J490" s="21">
        <v>0.020405092592592593</v>
      </c>
      <c r="K490" s="53">
        <f aca="true" t="shared" si="193" ref="K490:K496">IF(I490=0,"",J490/I490)</f>
        <v>0.0040810185185185185</v>
      </c>
      <c r="L490" s="119">
        <v>10</v>
      </c>
      <c r="M490" s="22">
        <v>142</v>
      </c>
      <c r="N490" s="22"/>
      <c r="O490" s="139"/>
      <c r="P490" s="145" t="s">
        <v>205</v>
      </c>
      <c r="Q490" s="146"/>
      <c r="R490" s="146"/>
      <c r="S490" s="146"/>
      <c r="T490" s="148"/>
    </row>
    <row r="491" spans="1:20" ht="12.75">
      <c r="A491">
        <f t="shared" si="191"/>
        <v>11</v>
      </c>
      <c r="B491">
        <f t="shared" si="192"/>
        <v>11</v>
      </c>
      <c r="C491" s="19">
        <f aca="true" t="shared" si="194" ref="C491:C496">(C490+1)</f>
        <v>39406</v>
      </c>
      <c r="D491" s="145" t="s">
        <v>60</v>
      </c>
      <c r="E491" s="146"/>
      <c r="F491" s="146"/>
      <c r="G491" s="146"/>
      <c r="H491" s="147"/>
      <c r="I491" s="20">
        <v>4.23</v>
      </c>
      <c r="J491" s="21">
        <v>0.016087962962962964</v>
      </c>
      <c r="K491" s="53">
        <f t="shared" si="193"/>
        <v>0.0038033009368706764</v>
      </c>
      <c r="L491" s="119">
        <v>10</v>
      </c>
      <c r="M491" s="22">
        <v>151</v>
      </c>
      <c r="N491" s="22"/>
      <c r="O491" s="139"/>
      <c r="P491" s="145" t="s">
        <v>203</v>
      </c>
      <c r="Q491" s="146"/>
      <c r="R491" s="146"/>
      <c r="S491" s="146"/>
      <c r="T491" s="148"/>
    </row>
    <row r="492" spans="1:20" ht="12.75">
      <c r="A492">
        <f t="shared" si="191"/>
        <v>11</v>
      </c>
      <c r="B492">
        <f t="shared" si="192"/>
        <v>11</v>
      </c>
      <c r="C492" s="19">
        <f t="shared" si="194"/>
        <v>39407</v>
      </c>
      <c r="D492" s="145" t="s">
        <v>86</v>
      </c>
      <c r="E492" s="146"/>
      <c r="F492" s="146"/>
      <c r="G492" s="146"/>
      <c r="H492" s="147"/>
      <c r="I492" s="20">
        <v>36</v>
      </c>
      <c r="J492" s="21">
        <v>0.1323263888888889</v>
      </c>
      <c r="K492" s="53">
        <f t="shared" si="193"/>
        <v>0.0036757330246913584</v>
      </c>
      <c r="L492" s="119">
        <v>8</v>
      </c>
      <c r="M492" s="22">
        <v>138</v>
      </c>
      <c r="N492" s="22" t="s">
        <v>17</v>
      </c>
      <c r="O492" s="139"/>
      <c r="P492" s="145" t="s">
        <v>157</v>
      </c>
      <c r="Q492" s="146"/>
      <c r="R492" s="146"/>
      <c r="S492" s="146"/>
      <c r="T492" s="148"/>
    </row>
    <row r="493" spans="1:20" ht="12.75">
      <c r="A493">
        <f t="shared" si="191"/>
        <v>11</v>
      </c>
      <c r="B493">
        <f t="shared" si="192"/>
        <v>11</v>
      </c>
      <c r="C493" s="19">
        <f t="shared" si="194"/>
        <v>39408</v>
      </c>
      <c r="D493" s="145" t="s">
        <v>57</v>
      </c>
      <c r="E493" s="146"/>
      <c r="F493" s="146"/>
      <c r="G493" s="146"/>
      <c r="H493" s="147"/>
      <c r="I493" s="20">
        <v>5</v>
      </c>
      <c r="J493" s="21">
        <v>0.01835648148148148</v>
      </c>
      <c r="K493" s="53">
        <f t="shared" si="193"/>
        <v>0.003671296296296296</v>
      </c>
      <c r="L493" s="119">
        <v>9</v>
      </c>
      <c r="M493" s="22">
        <v>143</v>
      </c>
      <c r="N493" s="22" t="s">
        <v>17</v>
      </c>
      <c r="O493" s="139"/>
      <c r="P493" s="145" t="s">
        <v>189</v>
      </c>
      <c r="Q493" s="146"/>
      <c r="R493" s="146"/>
      <c r="S493" s="146"/>
      <c r="T493" s="148"/>
    </row>
    <row r="494" spans="1:20" ht="12.75">
      <c r="A494">
        <f t="shared" si="191"/>
        <v>11</v>
      </c>
      <c r="B494">
        <f t="shared" si="192"/>
        <v>11</v>
      </c>
      <c r="C494" s="19">
        <f t="shared" si="194"/>
        <v>39409</v>
      </c>
      <c r="D494" s="145" t="s">
        <v>60</v>
      </c>
      <c r="E494" s="146"/>
      <c r="F494" s="146"/>
      <c r="G494" s="146"/>
      <c r="H494" s="147"/>
      <c r="I494" s="20">
        <v>4.23</v>
      </c>
      <c r="J494" s="21">
        <v>0.0165625</v>
      </c>
      <c r="K494" s="53">
        <f t="shared" si="193"/>
        <v>0.0039154846335697395</v>
      </c>
      <c r="L494" s="119">
        <v>9</v>
      </c>
      <c r="M494" s="22"/>
      <c r="N494" s="22"/>
      <c r="O494" s="139">
        <v>68.4</v>
      </c>
      <c r="P494" s="145" t="s">
        <v>50</v>
      </c>
      <c r="Q494" s="146"/>
      <c r="R494" s="146"/>
      <c r="S494" s="146"/>
      <c r="T494" s="148"/>
    </row>
    <row r="495" spans="1:20" ht="12.75">
      <c r="A495">
        <f t="shared" si="191"/>
        <v>11</v>
      </c>
      <c r="B495">
        <f t="shared" si="192"/>
        <v>11</v>
      </c>
      <c r="C495" s="19">
        <f t="shared" si="194"/>
        <v>39410</v>
      </c>
      <c r="D495" s="145" t="s">
        <v>49</v>
      </c>
      <c r="E495" s="146"/>
      <c r="F495" s="146"/>
      <c r="G495" s="146"/>
      <c r="H495" s="147"/>
      <c r="I495" s="32">
        <v>10</v>
      </c>
      <c r="J495" s="21">
        <v>0.036458333333333336</v>
      </c>
      <c r="K495" s="53">
        <f t="shared" si="193"/>
        <v>0.0036458333333333334</v>
      </c>
      <c r="L495" s="119">
        <v>10</v>
      </c>
      <c r="M495" s="22"/>
      <c r="N495" s="22"/>
      <c r="O495" s="139"/>
      <c r="P495" s="145" t="s">
        <v>50</v>
      </c>
      <c r="Q495" s="146"/>
      <c r="R495" s="146"/>
      <c r="S495" s="146"/>
      <c r="T495" s="148"/>
    </row>
    <row r="496" spans="1:20" ht="12.75">
      <c r="A496">
        <f t="shared" si="191"/>
        <v>11</v>
      </c>
      <c r="B496">
        <f t="shared" si="192"/>
        <v>11</v>
      </c>
      <c r="C496" s="19">
        <f t="shared" si="194"/>
        <v>39411</v>
      </c>
      <c r="D496" s="145" t="s">
        <v>51</v>
      </c>
      <c r="E496" s="146"/>
      <c r="F496" s="146"/>
      <c r="G496" s="146"/>
      <c r="H496" s="147"/>
      <c r="I496" s="20">
        <v>12.1</v>
      </c>
      <c r="J496" s="21">
        <v>0.04790509259259259</v>
      </c>
      <c r="K496" s="53">
        <f t="shared" si="193"/>
        <v>0.003959098561371288</v>
      </c>
      <c r="L496" s="119">
        <v>6</v>
      </c>
      <c r="M496" s="22"/>
      <c r="N496" s="22"/>
      <c r="O496" s="139">
        <v>67.9</v>
      </c>
      <c r="P496" s="145" t="s">
        <v>50</v>
      </c>
      <c r="Q496" s="146"/>
      <c r="R496" s="146"/>
      <c r="S496" s="146"/>
      <c r="T496" s="148"/>
    </row>
    <row r="497" spans="3:20" ht="12.75">
      <c r="C497" s="23"/>
      <c r="D497" s="24"/>
      <c r="E497" s="24"/>
      <c r="F497" s="24"/>
      <c r="G497" s="24"/>
      <c r="H497" s="24"/>
      <c r="I497" s="49">
        <f>SUM(I490:I496)</f>
        <v>76.56</v>
      </c>
      <c r="J497" s="50">
        <f>SUM(J490:J496)</f>
        <v>0.2881018518518519</v>
      </c>
      <c r="K497" s="51">
        <f>IF(I497=0,"",J497/I497)</f>
        <v>0.003763085839235265</v>
      </c>
      <c r="L497" s="47"/>
      <c r="M497" s="52">
        <f>IF(SUM(M490:M496)=0,"",(AVERAGE(M490:M496)))</f>
        <v>143.5</v>
      </c>
      <c r="N497" s="52">
        <f>IF(SUM(N490:N496)=0,"",(AVERAGE(N490:N496)))</f>
      </c>
      <c r="O497" s="52">
        <f>IF(SUM(O490:O496)=0,"",(AVERAGE(O490:O496)))</f>
        <v>68.15</v>
      </c>
      <c r="P497" s="26"/>
      <c r="Q497" s="26"/>
      <c r="R497" s="26"/>
      <c r="S497" s="26"/>
      <c r="T497" s="27"/>
    </row>
    <row r="498" spans="3:20" ht="12.75">
      <c r="C498" s="28"/>
      <c r="D498" s="26"/>
      <c r="E498" s="26"/>
      <c r="F498" s="26"/>
      <c r="G498" s="26"/>
      <c r="H498" s="26"/>
      <c r="I498" s="29"/>
      <c r="J498" s="30"/>
      <c r="K498" s="25"/>
      <c r="L498" s="25"/>
      <c r="M498" s="31"/>
      <c r="N498" s="31"/>
      <c r="O498" s="140"/>
      <c r="P498" s="26"/>
      <c r="Q498" s="26"/>
      <c r="R498" s="26"/>
      <c r="S498" s="26"/>
      <c r="T498" s="27"/>
    </row>
    <row r="499" spans="3:20" ht="12.75">
      <c r="C499" s="48">
        <f>(C489+1)</f>
        <v>48</v>
      </c>
      <c r="D499" s="41" t="s">
        <v>25</v>
      </c>
      <c r="E499" s="17"/>
      <c r="F499" s="17"/>
      <c r="G499" s="17"/>
      <c r="H499" s="18"/>
      <c r="I499" s="43" t="s">
        <v>0</v>
      </c>
      <c r="J499" s="44" t="s">
        <v>2</v>
      </c>
      <c r="K499" s="45" t="s">
        <v>3</v>
      </c>
      <c r="L499" s="45" t="s">
        <v>22</v>
      </c>
      <c r="M499" s="46" t="s">
        <v>18</v>
      </c>
      <c r="N499" s="46" t="s">
        <v>19</v>
      </c>
      <c r="O499" s="138" t="s">
        <v>20</v>
      </c>
      <c r="P499" s="149" t="s">
        <v>21</v>
      </c>
      <c r="Q499" s="150"/>
      <c r="R499" s="150"/>
      <c r="S499" s="150"/>
      <c r="T499" s="151"/>
    </row>
    <row r="500" spans="1:20" ht="12.75">
      <c r="A500">
        <f aca="true" t="shared" si="195" ref="A500:A506">IF(I500&gt;0,B500,0)</f>
        <v>11</v>
      </c>
      <c r="B500">
        <f aca="true" t="shared" si="196" ref="B500:B506">MONTH(C500)</f>
        <v>11</v>
      </c>
      <c r="C500" s="19">
        <f>(C496+1)</f>
        <v>39412</v>
      </c>
      <c r="D500" s="145" t="s">
        <v>60</v>
      </c>
      <c r="E500" s="146"/>
      <c r="F500" s="146"/>
      <c r="G500" s="146"/>
      <c r="H500" s="147"/>
      <c r="I500" s="20">
        <v>4.23</v>
      </c>
      <c r="J500" s="21">
        <v>0.016041666666666666</v>
      </c>
      <c r="K500" s="53">
        <f aca="true" t="shared" si="197" ref="K500:K506">IF(I500=0,"",J500/I500)</f>
        <v>0.0037923561859732067</v>
      </c>
      <c r="L500" s="119">
        <v>3</v>
      </c>
      <c r="M500" s="22"/>
      <c r="N500" s="22"/>
      <c r="O500" s="139">
        <v>68.3</v>
      </c>
      <c r="P500" s="145" t="s">
        <v>50</v>
      </c>
      <c r="Q500" s="146"/>
      <c r="R500" s="146"/>
      <c r="S500" s="146"/>
      <c r="T500" s="148"/>
    </row>
    <row r="501" spans="1:20" ht="12.75">
      <c r="A501">
        <f t="shared" si="195"/>
        <v>11</v>
      </c>
      <c r="B501">
        <f t="shared" si="196"/>
        <v>11</v>
      </c>
      <c r="C501" s="19">
        <f aca="true" t="shared" si="198" ref="C501:C506">(C500+1)</f>
        <v>39413</v>
      </c>
      <c r="D501" s="145" t="s">
        <v>60</v>
      </c>
      <c r="E501" s="146"/>
      <c r="F501" s="146"/>
      <c r="G501" s="146"/>
      <c r="H501" s="147"/>
      <c r="I501" s="20">
        <v>4.23</v>
      </c>
      <c r="J501" s="21">
        <v>0.015092592592592593</v>
      </c>
      <c r="K501" s="53">
        <f t="shared" si="197"/>
        <v>0.003567988792575081</v>
      </c>
      <c r="L501" s="119">
        <v>10</v>
      </c>
      <c r="M501" s="22"/>
      <c r="N501" s="22"/>
      <c r="O501" s="139"/>
      <c r="P501" s="145" t="s">
        <v>182</v>
      </c>
      <c r="Q501" s="146"/>
      <c r="R501" s="146"/>
      <c r="S501" s="146"/>
      <c r="T501" s="148"/>
    </row>
    <row r="502" spans="1:20" ht="12.75">
      <c r="A502">
        <f t="shared" si="195"/>
        <v>11</v>
      </c>
      <c r="B502">
        <f t="shared" si="196"/>
        <v>11</v>
      </c>
      <c r="C502" s="19">
        <f t="shared" si="198"/>
        <v>39414</v>
      </c>
      <c r="D502" s="145" t="s">
        <v>60</v>
      </c>
      <c r="E502" s="146"/>
      <c r="F502" s="146"/>
      <c r="G502" s="146"/>
      <c r="H502" s="147"/>
      <c r="I502" s="20">
        <v>4.23</v>
      </c>
      <c r="J502" s="21">
        <v>0.015439814814814816</v>
      </c>
      <c r="K502" s="53">
        <f t="shared" si="197"/>
        <v>0.0036500744243061025</v>
      </c>
      <c r="L502" s="119">
        <v>9</v>
      </c>
      <c r="M502" s="22"/>
      <c r="N502" s="22" t="s">
        <v>17</v>
      </c>
      <c r="O502" s="139"/>
      <c r="P502" s="145" t="s">
        <v>50</v>
      </c>
      <c r="Q502" s="146"/>
      <c r="R502" s="146"/>
      <c r="S502" s="146"/>
      <c r="T502" s="148"/>
    </row>
    <row r="503" spans="1:20" ht="12.75">
      <c r="A503">
        <f t="shared" si="195"/>
        <v>11</v>
      </c>
      <c r="B503">
        <f t="shared" si="196"/>
        <v>11</v>
      </c>
      <c r="C503" s="19">
        <f t="shared" si="198"/>
        <v>39415</v>
      </c>
      <c r="D503" s="145" t="s">
        <v>60</v>
      </c>
      <c r="E503" s="146"/>
      <c r="F503" s="146"/>
      <c r="G503" s="146"/>
      <c r="H503" s="147"/>
      <c r="I503" s="20">
        <v>4.23</v>
      </c>
      <c r="J503" s="21">
        <v>0.015300925925925926</v>
      </c>
      <c r="K503" s="53">
        <f t="shared" si="197"/>
        <v>0.0036172401716136936</v>
      </c>
      <c r="L503" s="119">
        <v>9</v>
      </c>
      <c r="M503" s="22"/>
      <c r="N503" s="22" t="s">
        <v>17</v>
      </c>
      <c r="O503" s="139">
        <v>67.8</v>
      </c>
      <c r="P503" s="145" t="s">
        <v>50</v>
      </c>
      <c r="Q503" s="146"/>
      <c r="R503" s="146"/>
      <c r="S503" s="146"/>
      <c r="T503" s="148"/>
    </row>
    <row r="504" spans="1:20" ht="12.75">
      <c r="A504">
        <f t="shared" si="195"/>
        <v>11</v>
      </c>
      <c r="B504">
        <f t="shared" si="196"/>
        <v>11</v>
      </c>
      <c r="C504" s="19">
        <f t="shared" si="198"/>
        <v>39416</v>
      </c>
      <c r="D504" s="145" t="s">
        <v>60</v>
      </c>
      <c r="E504" s="146"/>
      <c r="F504" s="146"/>
      <c r="G504" s="146"/>
      <c r="H504" s="147"/>
      <c r="I504" s="20">
        <v>4.23</v>
      </c>
      <c r="J504" s="21">
        <v>0.016076388888888887</v>
      </c>
      <c r="K504" s="53">
        <f t="shared" si="197"/>
        <v>0.0038005647491463086</v>
      </c>
      <c r="L504" s="119">
        <v>10</v>
      </c>
      <c r="M504" s="22"/>
      <c r="N504" s="22"/>
      <c r="O504" s="139">
        <v>68.4</v>
      </c>
      <c r="P504" s="145" t="s">
        <v>50</v>
      </c>
      <c r="Q504" s="146"/>
      <c r="R504" s="146"/>
      <c r="S504" s="146"/>
      <c r="T504" s="148"/>
    </row>
    <row r="505" spans="1:20" ht="12.75">
      <c r="A505">
        <f t="shared" si="195"/>
        <v>12</v>
      </c>
      <c r="B505">
        <f t="shared" si="196"/>
        <v>12</v>
      </c>
      <c r="C505" s="19">
        <f t="shared" si="198"/>
        <v>39417</v>
      </c>
      <c r="D505" s="145" t="s">
        <v>49</v>
      </c>
      <c r="E505" s="146"/>
      <c r="F505" s="146"/>
      <c r="G505" s="146"/>
      <c r="H505" s="147"/>
      <c r="I505" s="20">
        <v>10</v>
      </c>
      <c r="J505" s="21">
        <v>0.039074074074074074</v>
      </c>
      <c r="K505" s="53">
        <f t="shared" si="197"/>
        <v>0.003907407407407407</v>
      </c>
      <c r="L505" s="119">
        <v>3</v>
      </c>
      <c r="M505" s="22">
        <v>134</v>
      </c>
      <c r="N505" s="22"/>
      <c r="O505" s="139"/>
      <c r="P505" s="145" t="s">
        <v>190</v>
      </c>
      <c r="Q505" s="146"/>
      <c r="R505" s="146"/>
      <c r="S505" s="146"/>
      <c r="T505" s="148"/>
    </row>
    <row r="506" spans="1:20" ht="12.75">
      <c r="A506">
        <f t="shared" si="195"/>
        <v>12</v>
      </c>
      <c r="B506">
        <f t="shared" si="196"/>
        <v>12</v>
      </c>
      <c r="C506" s="19">
        <f t="shared" si="198"/>
        <v>39418</v>
      </c>
      <c r="D506" s="145" t="s">
        <v>191</v>
      </c>
      <c r="E506" s="146"/>
      <c r="F506" s="146"/>
      <c r="G506" s="146"/>
      <c r="H506" s="147"/>
      <c r="I506" s="20">
        <v>42.195</v>
      </c>
      <c r="J506" s="21">
        <v>0.16194444444444445</v>
      </c>
      <c r="K506" s="53">
        <f t="shared" si="197"/>
        <v>0.0038380008163157826</v>
      </c>
      <c r="L506" s="119">
        <v>10</v>
      </c>
      <c r="M506" s="22"/>
      <c r="N506" s="22"/>
      <c r="O506" s="139"/>
      <c r="P506" s="145" t="s">
        <v>192</v>
      </c>
      <c r="Q506" s="146"/>
      <c r="R506" s="146"/>
      <c r="S506" s="146"/>
      <c r="T506" s="148"/>
    </row>
    <row r="507" spans="3:20" ht="12.75">
      <c r="C507" s="23"/>
      <c r="D507" s="24"/>
      <c r="E507" s="24"/>
      <c r="F507" s="24"/>
      <c r="G507" s="24"/>
      <c r="H507" s="24"/>
      <c r="I507" s="49">
        <f>SUM(I500:I506)</f>
        <v>73.345</v>
      </c>
      <c r="J507" s="50">
        <f>SUM(J500:J506)</f>
        <v>0.2789699074074074</v>
      </c>
      <c r="K507" s="51">
        <f>IF(I507=0,"",J507/I507)</f>
        <v>0.0038035299939656064</v>
      </c>
      <c r="L507" s="47"/>
      <c r="M507" s="52">
        <f>IF(SUM(M500:M506)=0,"",(AVERAGE(M500:M506)))</f>
        <v>134</v>
      </c>
      <c r="N507" s="52">
        <f>IF(SUM(N500:N506)=0,"",(AVERAGE(N500:N506)))</f>
      </c>
      <c r="O507" s="52">
        <f>IF(SUM(O500:O506)=0,"",(AVERAGE(O500:O506)))</f>
        <v>68.16666666666667</v>
      </c>
      <c r="P507" s="26"/>
      <c r="Q507" s="26"/>
      <c r="R507" s="26"/>
      <c r="S507" s="26"/>
      <c r="T507" s="27"/>
    </row>
    <row r="508" spans="3:20" ht="12.75">
      <c r="C508" s="28"/>
      <c r="D508" s="26"/>
      <c r="E508" s="26"/>
      <c r="F508" s="26"/>
      <c r="G508" s="26"/>
      <c r="H508" s="26"/>
      <c r="I508" s="29"/>
      <c r="J508" s="30"/>
      <c r="K508" s="25"/>
      <c r="L508" s="25"/>
      <c r="M508" s="31"/>
      <c r="N508" s="31"/>
      <c r="O508" s="140"/>
      <c r="P508" s="26"/>
      <c r="Q508" s="26"/>
      <c r="R508" s="26"/>
      <c r="S508" s="26"/>
      <c r="T508" s="27"/>
    </row>
    <row r="509" spans="3:20" ht="12.75">
      <c r="C509" s="48">
        <f>(C499+1)</f>
        <v>49</v>
      </c>
      <c r="D509" s="41" t="s">
        <v>25</v>
      </c>
      <c r="E509" s="17"/>
      <c r="F509" s="17"/>
      <c r="G509" s="17"/>
      <c r="H509" s="18"/>
      <c r="I509" s="43" t="s">
        <v>0</v>
      </c>
      <c r="J509" s="44" t="s">
        <v>2</v>
      </c>
      <c r="K509" s="45" t="s">
        <v>3</v>
      </c>
      <c r="L509" s="45" t="s">
        <v>22</v>
      </c>
      <c r="M509" s="46" t="s">
        <v>18</v>
      </c>
      <c r="N509" s="46" t="s">
        <v>19</v>
      </c>
      <c r="O509" s="138" t="s">
        <v>20</v>
      </c>
      <c r="P509" s="149" t="s">
        <v>21</v>
      </c>
      <c r="Q509" s="150"/>
      <c r="R509" s="150"/>
      <c r="S509" s="150"/>
      <c r="T509" s="151"/>
    </row>
    <row r="510" spans="1:20" ht="12.75">
      <c r="A510">
        <f aca="true" t="shared" si="199" ref="A510:A516">IF(I510&gt;0,B510,0)</f>
        <v>0</v>
      </c>
      <c r="B510">
        <f aca="true" t="shared" si="200" ref="B510:B516">MONTH(C510)</f>
        <v>12</v>
      </c>
      <c r="C510" s="19">
        <f>(C506+1)</f>
        <v>39419</v>
      </c>
      <c r="D510" s="145"/>
      <c r="E510" s="146"/>
      <c r="F510" s="146"/>
      <c r="G510" s="146"/>
      <c r="H510" s="147"/>
      <c r="I510" s="20"/>
      <c r="J510" s="21"/>
      <c r="K510" s="53">
        <f aca="true" t="shared" si="201" ref="K510:K516">IF(I510=0,"",J510/I510)</f>
      </c>
      <c r="L510" s="119"/>
      <c r="M510" s="22"/>
      <c r="N510" s="22"/>
      <c r="O510" s="139"/>
      <c r="P510" s="145"/>
      <c r="Q510" s="146"/>
      <c r="R510" s="146"/>
      <c r="S510" s="146"/>
      <c r="T510" s="148"/>
    </row>
    <row r="511" spans="1:20" ht="12.75">
      <c r="A511">
        <f t="shared" si="199"/>
        <v>0</v>
      </c>
      <c r="B511">
        <f t="shared" si="200"/>
        <v>12</v>
      </c>
      <c r="C511" s="19">
        <f aca="true" t="shared" si="202" ref="C511:C516">(C510+1)</f>
        <v>39420</v>
      </c>
      <c r="D511" s="145"/>
      <c r="E511" s="146"/>
      <c r="F511" s="146"/>
      <c r="G511" s="146"/>
      <c r="H511" s="147"/>
      <c r="I511" s="32"/>
      <c r="J511" s="21"/>
      <c r="K511" s="53">
        <f t="shared" si="201"/>
      </c>
      <c r="L511" s="119"/>
      <c r="M511" s="22"/>
      <c r="N511" s="22"/>
      <c r="O511" s="139"/>
      <c r="P511" s="145"/>
      <c r="Q511" s="146"/>
      <c r="R511" s="146"/>
      <c r="S511" s="146"/>
      <c r="T511" s="148"/>
    </row>
    <row r="512" spans="1:20" ht="12.75">
      <c r="A512">
        <f t="shared" si="199"/>
        <v>12</v>
      </c>
      <c r="B512">
        <f t="shared" si="200"/>
        <v>12</v>
      </c>
      <c r="C512" s="19">
        <f t="shared" si="202"/>
        <v>39421</v>
      </c>
      <c r="D512" s="145" t="s">
        <v>60</v>
      </c>
      <c r="E512" s="146"/>
      <c r="F512" s="146"/>
      <c r="G512" s="146"/>
      <c r="H512" s="147"/>
      <c r="I512" s="20">
        <v>4.23</v>
      </c>
      <c r="J512" s="21">
        <v>0.01673611111111111</v>
      </c>
      <c r="K512" s="53">
        <f t="shared" si="201"/>
        <v>0.003956527449435251</v>
      </c>
      <c r="L512" s="119">
        <v>6</v>
      </c>
      <c r="M512" s="22"/>
      <c r="N512" s="22" t="s">
        <v>17</v>
      </c>
      <c r="O512" s="139"/>
      <c r="P512" s="145" t="s">
        <v>50</v>
      </c>
      <c r="Q512" s="146"/>
      <c r="R512" s="146"/>
      <c r="S512" s="146"/>
      <c r="T512" s="148"/>
    </row>
    <row r="513" spans="1:20" ht="12.75">
      <c r="A513">
        <f t="shared" si="199"/>
        <v>12</v>
      </c>
      <c r="B513">
        <f t="shared" si="200"/>
        <v>12</v>
      </c>
      <c r="C513" s="19">
        <f t="shared" si="202"/>
        <v>39422</v>
      </c>
      <c r="D513" s="145" t="s">
        <v>49</v>
      </c>
      <c r="E513" s="146"/>
      <c r="F513" s="146"/>
      <c r="G513" s="146"/>
      <c r="H513" s="147"/>
      <c r="I513" s="20">
        <v>10</v>
      </c>
      <c r="J513" s="21">
        <v>0.03947916666666667</v>
      </c>
      <c r="K513" s="53">
        <f t="shared" si="201"/>
        <v>0.003947916666666667</v>
      </c>
      <c r="L513" s="119">
        <v>10</v>
      </c>
      <c r="M513" s="22"/>
      <c r="N513" s="22" t="s">
        <v>17</v>
      </c>
      <c r="O513" s="139"/>
      <c r="P513" s="145" t="s">
        <v>50</v>
      </c>
      <c r="Q513" s="146"/>
      <c r="R513" s="146"/>
      <c r="S513" s="146"/>
      <c r="T513" s="148"/>
    </row>
    <row r="514" spans="1:20" ht="12.75">
      <c r="A514">
        <f t="shared" si="199"/>
        <v>12</v>
      </c>
      <c r="B514">
        <f t="shared" si="200"/>
        <v>12</v>
      </c>
      <c r="C514" s="19">
        <f t="shared" si="202"/>
        <v>39423</v>
      </c>
      <c r="D514" s="145" t="s">
        <v>193</v>
      </c>
      <c r="E514" s="146"/>
      <c r="F514" s="146"/>
      <c r="G514" s="146"/>
      <c r="H514" s="147"/>
      <c r="I514" s="20">
        <v>16.77</v>
      </c>
      <c r="J514" s="21">
        <v>0.06550925925925927</v>
      </c>
      <c r="K514" s="53">
        <f t="shared" si="201"/>
        <v>0.003906336270677356</v>
      </c>
      <c r="L514" s="119">
        <v>10</v>
      </c>
      <c r="M514" s="22">
        <v>145</v>
      </c>
      <c r="N514" s="22"/>
      <c r="O514" s="139"/>
      <c r="P514" s="145" t="s">
        <v>194</v>
      </c>
      <c r="Q514" s="146"/>
      <c r="R514" s="146"/>
      <c r="S514" s="146"/>
      <c r="T514" s="148"/>
    </row>
    <row r="515" spans="1:20" ht="12.75">
      <c r="A515">
        <f t="shared" si="199"/>
        <v>12</v>
      </c>
      <c r="B515">
        <f t="shared" si="200"/>
        <v>12</v>
      </c>
      <c r="C515" s="19">
        <f t="shared" si="202"/>
        <v>39424</v>
      </c>
      <c r="D515" s="145" t="s">
        <v>51</v>
      </c>
      <c r="E515" s="146"/>
      <c r="F515" s="146"/>
      <c r="G515" s="146"/>
      <c r="H515" s="147"/>
      <c r="I515" s="20">
        <v>12.1</v>
      </c>
      <c r="J515" s="21">
        <v>0.04605324074074074</v>
      </c>
      <c r="K515" s="53">
        <f t="shared" si="201"/>
        <v>0.0038060529537802265</v>
      </c>
      <c r="L515" s="119">
        <v>6</v>
      </c>
      <c r="M515" s="22"/>
      <c r="N515" s="22">
        <v>54</v>
      </c>
      <c r="O515" s="139"/>
      <c r="P515" s="145" t="s">
        <v>50</v>
      </c>
      <c r="Q515" s="146"/>
      <c r="R515" s="146"/>
      <c r="S515" s="146"/>
      <c r="T515" s="148"/>
    </row>
    <row r="516" spans="1:20" ht="12.75">
      <c r="A516">
        <f t="shared" si="199"/>
        <v>12</v>
      </c>
      <c r="B516">
        <f t="shared" si="200"/>
        <v>12</v>
      </c>
      <c r="C516" s="19">
        <f t="shared" si="202"/>
        <v>39425</v>
      </c>
      <c r="D516" s="145" t="s">
        <v>154</v>
      </c>
      <c r="E516" s="146"/>
      <c r="F516" s="146"/>
      <c r="G516" s="146"/>
      <c r="H516" s="147"/>
      <c r="I516" s="20">
        <v>9.15</v>
      </c>
      <c r="J516" s="21">
        <v>0.03630787037037037</v>
      </c>
      <c r="K516" s="53">
        <f t="shared" si="201"/>
        <v>0.003968073264521352</v>
      </c>
      <c r="L516" s="119">
        <v>3</v>
      </c>
      <c r="M516" s="22"/>
      <c r="N516" s="22"/>
      <c r="O516" s="139"/>
      <c r="P516" s="145" t="s">
        <v>50</v>
      </c>
      <c r="Q516" s="146"/>
      <c r="R516" s="146"/>
      <c r="S516" s="146"/>
      <c r="T516" s="148"/>
    </row>
    <row r="517" spans="3:20" ht="12.75">
      <c r="C517" s="23"/>
      <c r="D517" s="24"/>
      <c r="E517" s="24"/>
      <c r="F517" s="24"/>
      <c r="G517" s="24"/>
      <c r="H517" s="24"/>
      <c r="I517" s="49">
        <f>SUM(I510:I516)</f>
        <v>52.25</v>
      </c>
      <c r="J517" s="50">
        <f>SUM(J510:J516)</f>
        <v>0.20408564814814817</v>
      </c>
      <c r="K517" s="51">
        <f>IF(I517=0,"",J517/I517)</f>
        <v>0.003905945419103314</v>
      </c>
      <c r="L517" s="47"/>
      <c r="M517" s="52">
        <f>IF(SUM(M510:M516)=0,"",(AVERAGE(M510:M516)))</f>
        <v>145</v>
      </c>
      <c r="N517" s="52">
        <f>IF(SUM(N510:N516)=0,"",(AVERAGE(N510:N516)))</f>
        <v>54</v>
      </c>
      <c r="O517" s="52">
        <f>IF(SUM(O510:O516)=0,"",(AVERAGE(O510:O516)))</f>
      </c>
      <c r="P517" s="26"/>
      <c r="Q517" s="26"/>
      <c r="R517" s="26"/>
      <c r="S517" s="26"/>
      <c r="T517" s="27"/>
    </row>
    <row r="518" spans="3:20" ht="12.75">
      <c r="C518" s="28"/>
      <c r="D518" s="26"/>
      <c r="E518" s="26"/>
      <c r="F518" s="26"/>
      <c r="G518" s="26"/>
      <c r="H518" s="26"/>
      <c r="I518" s="29"/>
      <c r="J518" s="30"/>
      <c r="K518" s="25"/>
      <c r="L518" s="25"/>
      <c r="M518" s="31"/>
      <c r="N518" s="31"/>
      <c r="O518" s="140"/>
      <c r="P518" s="26"/>
      <c r="Q518" s="26"/>
      <c r="R518" s="26"/>
      <c r="S518" s="26"/>
      <c r="T518" s="27"/>
    </row>
    <row r="519" spans="3:20" ht="12.75">
      <c r="C519" s="48">
        <f>(C509+1)</f>
        <v>50</v>
      </c>
      <c r="D519" s="41" t="s">
        <v>25</v>
      </c>
      <c r="E519" s="17"/>
      <c r="F519" s="17"/>
      <c r="G519" s="17"/>
      <c r="H519" s="18"/>
      <c r="I519" s="43" t="s">
        <v>0</v>
      </c>
      <c r="J519" s="44" t="s">
        <v>2</v>
      </c>
      <c r="K519" s="45" t="s">
        <v>3</v>
      </c>
      <c r="L519" s="45" t="s">
        <v>22</v>
      </c>
      <c r="M519" s="46" t="s">
        <v>18</v>
      </c>
      <c r="N519" s="46" t="s">
        <v>19</v>
      </c>
      <c r="O519" s="138" t="s">
        <v>20</v>
      </c>
      <c r="P519" s="149" t="s">
        <v>21</v>
      </c>
      <c r="Q519" s="150"/>
      <c r="R519" s="150"/>
      <c r="S519" s="150"/>
      <c r="T519" s="151"/>
    </row>
    <row r="520" spans="1:20" ht="12.75">
      <c r="A520">
        <f aca="true" t="shared" si="203" ref="A520:A526">IF(I520&gt;0,B520,0)</f>
        <v>12</v>
      </c>
      <c r="B520">
        <f aca="true" t="shared" si="204" ref="B520:B526">MONTH(C520)</f>
        <v>12</v>
      </c>
      <c r="C520" s="19">
        <f>(C516+1)</f>
        <v>39426</v>
      </c>
      <c r="D520" s="145" t="s">
        <v>63</v>
      </c>
      <c r="E520" s="146"/>
      <c r="F520" s="146"/>
      <c r="G520" s="146"/>
      <c r="H520" s="147"/>
      <c r="I520" s="20">
        <v>11.1</v>
      </c>
      <c r="J520" s="21">
        <v>0.04037037037037037</v>
      </c>
      <c r="K520" s="53">
        <f aca="true" t="shared" si="205" ref="K520:K526">IF(I520=0,"",J520/I520)</f>
        <v>0.0036369703036369704</v>
      </c>
      <c r="L520" s="119">
        <v>8</v>
      </c>
      <c r="M520" s="22"/>
      <c r="N520" s="22"/>
      <c r="O520" s="139"/>
      <c r="P520" s="145" t="s">
        <v>195</v>
      </c>
      <c r="Q520" s="146"/>
      <c r="R520" s="146"/>
      <c r="S520" s="146"/>
      <c r="T520" s="148"/>
    </row>
    <row r="521" spans="1:20" ht="12.75">
      <c r="A521">
        <f t="shared" si="203"/>
        <v>12</v>
      </c>
      <c r="B521">
        <f t="shared" si="204"/>
        <v>12</v>
      </c>
      <c r="C521" s="19">
        <f aca="true" t="shared" si="206" ref="C521:C526">(C520+1)</f>
        <v>39427</v>
      </c>
      <c r="D521" s="145" t="s">
        <v>60</v>
      </c>
      <c r="E521" s="146"/>
      <c r="F521" s="146"/>
      <c r="G521" s="146"/>
      <c r="H521" s="147"/>
      <c r="I521" s="20">
        <v>4.23</v>
      </c>
      <c r="J521" s="21">
        <v>0.016030092592592592</v>
      </c>
      <c r="K521" s="53">
        <f t="shared" si="205"/>
        <v>0.003789619998248839</v>
      </c>
      <c r="L521" s="119">
        <v>9</v>
      </c>
      <c r="M521" s="22">
        <v>144</v>
      </c>
      <c r="N521" s="22"/>
      <c r="O521" s="139"/>
      <c r="P521" s="145" t="s">
        <v>50</v>
      </c>
      <c r="Q521" s="146"/>
      <c r="R521" s="146"/>
      <c r="S521" s="146"/>
      <c r="T521" s="148"/>
    </row>
    <row r="522" spans="1:20" ht="12.75">
      <c r="A522">
        <f t="shared" si="203"/>
        <v>12</v>
      </c>
      <c r="B522">
        <f t="shared" si="204"/>
        <v>12</v>
      </c>
      <c r="C522" s="19">
        <f t="shared" si="206"/>
        <v>39428</v>
      </c>
      <c r="D522" s="145" t="s">
        <v>60</v>
      </c>
      <c r="E522" s="146"/>
      <c r="F522" s="146"/>
      <c r="G522" s="146"/>
      <c r="H522" s="147"/>
      <c r="I522" s="20">
        <v>4.23</v>
      </c>
      <c r="J522" s="21">
        <v>0.015914351851851853</v>
      </c>
      <c r="K522" s="53">
        <f t="shared" si="205"/>
        <v>0.003762258121005166</v>
      </c>
      <c r="L522" s="119">
        <v>9</v>
      </c>
      <c r="M522" s="22">
        <v>142</v>
      </c>
      <c r="N522" s="22" t="s">
        <v>17</v>
      </c>
      <c r="O522" s="139">
        <v>68.7</v>
      </c>
      <c r="P522" s="145" t="s">
        <v>50</v>
      </c>
      <c r="Q522" s="146"/>
      <c r="R522" s="146"/>
      <c r="S522" s="146"/>
      <c r="T522" s="148"/>
    </row>
    <row r="523" spans="1:20" ht="12.75">
      <c r="A523">
        <f t="shared" si="203"/>
        <v>12</v>
      </c>
      <c r="B523">
        <f t="shared" si="204"/>
        <v>12</v>
      </c>
      <c r="C523" s="19">
        <f t="shared" si="206"/>
        <v>39429</v>
      </c>
      <c r="D523" s="145" t="s">
        <v>60</v>
      </c>
      <c r="E523" s="146"/>
      <c r="F523" s="146"/>
      <c r="G523" s="146"/>
      <c r="H523" s="147"/>
      <c r="I523" s="20">
        <v>4.23</v>
      </c>
      <c r="J523" s="21">
        <v>0.014745370370370372</v>
      </c>
      <c r="K523" s="53">
        <f t="shared" si="205"/>
        <v>0.0034859031608440593</v>
      </c>
      <c r="L523" s="119">
        <v>8</v>
      </c>
      <c r="M523" s="22">
        <v>149</v>
      </c>
      <c r="N523" s="22" t="s">
        <v>17</v>
      </c>
      <c r="O523" s="139"/>
      <c r="P523" s="145" t="s">
        <v>201</v>
      </c>
      <c r="Q523" s="146"/>
      <c r="R523" s="146"/>
      <c r="S523" s="146"/>
      <c r="T523" s="148"/>
    </row>
    <row r="524" spans="1:20" ht="12.75">
      <c r="A524">
        <f t="shared" si="203"/>
        <v>12</v>
      </c>
      <c r="B524">
        <f t="shared" si="204"/>
        <v>12</v>
      </c>
      <c r="C524" s="19">
        <f t="shared" si="206"/>
        <v>39430</v>
      </c>
      <c r="D524" s="145" t="s">
        <v>196</v>
      </c>
      <c r="E524" s="146"/>
      <c r="F524" s="146"/>
      <c r="G524" s="146"/>
      <c r="H524" s="147"/>
      <c r="I524" s="20">
        <v>13.11</v>
      </c>
      <c r="J524" s="21">
        <v>0.04655092592592592</v>
      </c>
      <c r="K524" s="53">
        <f t="shared" si="205"/>
        <v>0.003550795265135463</v>
      </c>
      <c r="L524" s="119">
        <v>10</v>
      </c>
      <c r="M524" s="22">
        <v>155</v>
      </c>
      <c r="N524" s="22"/>
      <c r="O524" s="139"/>
      <c r="P524" s="145" t="s">
        <v>197</v>
      </c>
      <c r="Q524" s="146"/>
      <c r="R524" s="146"/>
      <c r="S524" s="146"/>
      <c r="T524" s="148"/>
    </row>
    <row r="525" spans="1:20" ht="12.75">
      <c r="A525">
        <f t="shared" si="203"/>
        <v>12</v>
      </c>
      <c r="B525">
        <f t="shared" si="204"/>
        <v>12</v>
      </c>
      <c r="C525" s="19">
        <f t="shared" si="206"/>
        <v>39431</v>
      </c>
      <c r="D525" s="145" t="s">
        <v>52</v>
      </c>
      <c r="E525" s="146"/>
      <c r="F525" s="146"/>
      <c r="G525" s="146"/>
      <c r="H525" s="147"/>
      <c r="I525" s="32">
        <v>20</v>
      </c>
      <c r="J525" s="21">
        <v>0.0661111111111111</v>
      </c>
      <c r="K525" s="53">
        <f t="shared" si="205"/>
        <v>0.0033055555555555555</v>
      </c>
      <c r="L525" s="119">
        <v>6</v>
      </c>
      <c r="M525" s="22">
        <v>162</v>
      </c>
      <c r="N525" s="22"/>
      <c r="O525" s="139"/>
      <c r="P525" s="145" t="s">
        <v>198</v>
      </c>
      <c r="Q525" s="146"/>
      <c r="R525" s="146"/>
      <c r="S525" s="146"/>
      <c r="T525" s="148"/>
    </row>
    <row r="526" spans="1:20" ht="12.75">
      <c r="A526">
        <f t="shared" si="203"/>
        <v>12</v>
      </c>
      <c r="B526">
        <f t="shared" si="204"/>
        <v>12</v>
      </c>
      <c r="C526" s="19">
        <f t="shared" si="206"/>
        <v>39432</v>
      </c>
      <c r="D526" s="145" t="s">
        <v>85</v>
      </c>
      <c r="E526" s="146"/>
      <c r="F526" s="146"/>
      <c r="G526" s="146"/>
      <c r="H526" s="147"/>
      <c r="I526" s="20">
        <v>12</v>
      </c>
      <c r="J526" s="21">
        <v>0.04776620370370371</v>
      </c>
      <c r="K526" s="53">
        <f t="shared" si="205"/>
        <v>0.003980516975308642</v>
      </c>
      <c r="L526" s="119">
        <v>10</v>
      </c>
      <c r="M526" s="22">
        <v>137</v>
      </c>
      <c r="N526" s="22"/>
      <c r="O526" s="139"/>
      <c r="P526" s="145" t="s">
        <v>50</v>
      </c>
      <c r="Q526" s="146"/>
      <c r="R526" s="146"/>
      <c r="S526" s="146"/>
      <c r="T526" s="148"/>
    </row>
    <row r="527" spans="3:20" ht="12.75">
      <c r="C527" s="23"/>
      <c r="D527" s="24"/>
      <c r="E527" s="24"/>
      <c r="F527" s="24"/>
      <c r="G527" s="24"/>
      <c r="H527" s="24"/>
      <c r="I527" s="49">
        <f>SUM(I520:I526)</f>
        <v>68.9</v>
      </c>
      <c r="J527" s="50">
        <f>SUM(J520:J526)</f>
        <v>0.2474884259259259</v>
      </c>
      <c r="K527" s="51">
        <f>IF(I527=0,"",J527/I527)</f>
        <v>0.0035919945707681552</v>
      </c>
      <c r="L527" s="47"/>
      <c r="M527" s="52">
        <f>IF(SUM(M520:M526)=0,"",(AVERAGE(M520:M526)))</f>
        <v>148.16666666666666</v>
      </c>
      <c r="N527" s="52">
        <f>IF(SUM(N520:N526)=0,"",(AVERAGE(N520:N526)))</f>
      </c>
      <c r="O527" s="52">
        <f>IF(SUM(O520:O526)=0,"",(AVERAGE(O520:O526)))</f>
        <v>68.7</v>
      </c>
      <c r="P527" s="26"/>
      <c r="Q527" s="26"/>
      <c r="R527" s="26"/>
      <c r="S527" s="26"/>
      <c r="T527" s="27"/>
    </row>
    <row r="528" spans="3:20" ht="12.75">
      <c r="C528" s="28"/>
      <c r="D528" s="26"/>
      <c r="E528" s="26"/>
      <c r="F528" s="26"/>
      <c r="G528" s="26"/>
      <c r="H528" s="26"/>
      <c r="I528" s="29"/>
      <c r="J528" s="30"/>
      <c r="K528" s="25"/>
      <c r="L528" s="25"/>
      <c r="M528" s="31"/>
      <c r="N528" s="31"/>
      <c r="O528" s="140"/>
      <c r="P528" s="26"/>
      <c r="Q528" s="26"/>
      <c r="R528" s="26"/>
      <c r="S528" s="26"/>
      <c r="T528" s="27"/>
    </row>
    <row r="529" spans="3:20" ht="12.75">
      <c r="C529" s="48">
        <f>(C519+1)</f>
        <v>51</v>
      </c>
      <c r="D529" s="41" t="s">
        <v>25</v>
      </c>
      <c r="E529" s="17"/>
      <c r="F529" s="17"/>
      <c r="G529" s="17"/>
      <c r="H529" s="18"/>
      <c r="I529" s="43" t="s">
        <v>0</v>
      </c>
      <c r="J529" s="44" t="s">
        <v>2</v>
      </c>
      <c r="K529" s="45" t="s">
        <v>3</v>
      </c>
      <c r="L529" s="45" t="s">
        <v>22</v>
      </c>
      <c r="M529" s="46" t="s">
        <v>18</v>
      </c>
      <c r="N529" s="46" t="s">
        <v>19</v>
      </c>
      <c r="O529" s="138" t="s">
        <v>20</v>
      </c>
      <c r="P529" s="149" t="s">
        <v>21</v>
      </c>
      <c r="Q529" s="150"/>
      <c r="R529" s="150"/>
      <c r="S529" s="150"/>
      <c r="T529" s="151"/>
    </row>
    <row r="530" spans="1:20" ht="12.75">
      <c r="A530">
        <f aca="true" t="shared" si="207" ref="A530:A536">IF(I530&gt;0,B530,0)</f>
        <v>12</v>
      </c>
      <c r="B530">
        <f aca="true" t="shared" si="208" ref="B530:B536">MONTH(C530)</f>
        <v>12</v>
      </c>
      <c r="C530" s="19">
        <f>(C526+1)</f>
        <v>39433</v>
      </c>
      <c r="D530" s="145" t="s">
        <v>57</v>
      </c>
      <c r="E530" s="146"/>
      <c r="F530" s="146"/>
      <c r="G530" s="146"/>
      <c r="H530" s="147"/>
      <c r="I530" s="20">
        <v>5</v>
      </c>
      <c r="J530" s="21">
        <v>0.019664351851851853</v>
      </c>
      <c r="K530" s="53">
        <f aca="true" t="shared" si="209" ref="K530:K536">IF(I530=0,"",J530/I530)</f>
        <v>0.00393287037037037</v>
      </c>
      <c r="L530" s="119">
        <v>3</v>
      </c>
      <c r="M530" s="22">
        <v>133</v>
      </c>
      <c r="N530" s="22"/>
      <c r="O530" s="139"/>
      <c r="P530" s="145" t="s">
        <v>50</v>
      </c>
      <c r="Q530" s="146"/>
      <c r="R530" s="146"/>
      <c r="S530" s="146"/>
      <c r="T530" s="148"/>
    </row>
    <row r="531" spans="1:20" ht="12.75">
      <c r="A531">
        <f t="shared" si="207"/>
        <v>12</v>
      </c>
      <c r="B531">
        <f t="shared" si="208"/>
        <v>12</v>
      </c>
      <c r="C531" s="19">
        <f aca="true" t="shared" si="210" ref="C531:C536">(C530+1)</f>
        <v>39434</v>
      </c>
      <c r="D531" s="145" t="s">
        <v>60</v>
      </c>
      <c r="E531" s="146"/>
      <c r="F531" s="146"/>
      <c r="G531" s="146"/>
      <c r="H531" s="147"/>
      <c r="I531" s="20">
        <v>4.23</v>
      </c>
      <c r="J531" s="21">
        <v>0.016666666666666666</v>
      </c>
      <c r="K531" s="53">
        <f t="shared" si="209"/>
        <v>0.003940110323089046</v>
      </c>
      <c r="L531" s="119">
        <v>5</v>
      </c>
      <c r="M531" s="22">
        <v>145</v>
      </c>
      <c r="N531" s="22"/>
      <c r="O531" s="139"/>
      <c r="P531" s="145" t="s">
        <v>50</v>
      </c>
      <c r="Q531" s="146"/>
      <c r="R531" s="146"/>
      <c r="S531" s="146"/>
      <c r="T531" s="148"/>
    </row>
    <row r="532" spans="1:20" ht="12.75">
      <c r="A532">
        <f t="shared" si="207"/>
        <v>0</v>
      </c>
      <c r="B532">
        <f t="shared" si="208"/>
        <v>12</v>
      </c>
      <c r="C532" s="19">
        <f t="shared" si="210"/>
        <v>39435</v>
      </c>
      <c r="D532" s="145"/>
      <c r="E532" s="146"/>
      <c r="F532" s="146"/>
      <c r="G532" s="146"/>
      <c r="H532" s="147"/>
      <c r="I532" s="20"/>
      <c r="J532" s="21"/>
      <c r="K532" s="53">
        <f t="shared" si="209"/>
      </c>
      <c r="L532" s="119"/>
      <c r="M532" s="22"/>
      <c r="N532" s="22" t="s">
        <v>17</v>
      </c>
      <c r="O532" s="139"/>
      <c r="P532" s="145" t="s">
        <v>199</v>
      </c>
      <c r="Q532" s="146"/>
      <c r="R532" s="146"/>
      <c r="S532" s="146"/>
      <c r="T532" s="148"/>
    </row>
    <row r="533" spans="1:20" ht="12.75">
      <c r="A533">
        <f t="shared" si="207"/>
        <v>0</v>
      </c>
      <c r="B533">
        <f t="shared" si="208"/>
        <v>12</v>
      </c>
      <c r="C533" s="19">
        <f t="shared" si="210"/>
        <v>39436</v>
      </c>
      <c r="D533" s="145"/>
      <c r="E533" s="146"/>
      <c r="F533" s="146"/>
      <c r="G533" s="146"/>
      <c r="H533" s="147"/>
      <c r="I533" s="20"/>
      <c r="J533" s="21"/>
      <c r="K533" s="53">
        <f t="shared" si="209"/>
      </c>
      <c r="L533" s="119"/>
      <c r="M533" s="22"/>
      <c r="N533" s="22" t="s">
        <v>17</v>
      </c>
      <c r="O533" s="139"/>
      <c r="P533" s="145" t="s">
        <v>199</v>
      </c>
      <c r="Q533" s="146"/>
      <c r="R533" s="146"/>
      <c r="S533" s="146"/>
      <c r="T533" s="148"/>
    </row>
    <row r="534" spans="1:20" ht="12.75">
      <c r="A534">
        <f t="shared" si="207"/>
        <v>0</v>
      </c>
      <c r="B534">
        <f t="shared" si="208"/>
        <v>12</v>
      </c>
      <c r="C534" s="19">
        <f t="shared" si="210"/>
        <v>39437</v>
      </c>
      <c r="D534" s="145"/>
      <c r="E534" s="146"/>
      <c r="F534" s="146"/>
      <c r="G534" s="146"/>
      <c r="H534" s="147"/>
      <c r="I534" s="20"/>
      <c r="J534" s="21"/>
      <c r="K534" s="53">
        <f t="shared" si="209"/>
      </c>
      <c r="L534" s="119"/>
      <c r="M534" s="22"/>
      <c r="N534" s="22"/>
      <c r="O534" s="139"/>
      <c r="P534" s="145" t="s">
        <v>199</v>
      </c>
      <c r="Q534" s="146"/>
      <c r="R534" s="146"/>
      <c r="S534" s="146"/>
      <c r="T534" s="148"/>
    </row>
    <row r="535" spans="1:20" ht="12.75">
      <c r="A535">
        <f t="shared" si="207"/>
        <v>0</v>
      </c>
      <c r="B535">
        <f t="shared" si="208"/>
        <v>12</v>
      </c>
      <c r="C535" s="19">
        <f t="shared" si="210"/>
        <v>39438</v>
      </c>
      <c r="D535" s="145"/>
      <c r="E535" s="146"/>
      <c r="F535" s="146"/>
      <c r="G535" s="146"/>
      <c r="H535" s="147"/>
      <c r="I535" s="32"/>
      <c r="J535" s="21"/>
      <c r="K535" s="53">
        <f t="shared" si="209"/>
      </c>
      <c r="L535" s="119"/>
      <c r="M535" s="22"/>
      <c r="N535" s="22"/>
      <c r="O535" s="139"/>
      <c r="P535" s="145" t="s">
        <v>199</v>
      </c>
      <c r="Q535" s="146"/>
      <c r="R535" s="146"/>
      <c r="S535" s="146"/>
      <c r="T535" s="148"/>
    </row>
    <row r="536" spans="1:20" ht="12.75">
      <c r="A536">
        <f t="shared" si="207"/>
        <v>0</v>
      </c>
      <c r="B536">
        <f t="shared" si="208"/>
        <v>12</v>
      </c>
      <c r="C536" s="19">
        <f t="shared" si="210"/>
        <v>39439</v>
      </c>
      <c r="D536" s="145"/>
      <c r="E536" s="146"/>
      <c r="F536" s="146"/>
      <c r="G536" s="146"/>
      <c r="H536" s="147"/>
      <c r="I536" s="20"/>
      <c r="J536" s="21"/>
      <c r="K536" s="53">
        <f t="shared" si="209"/>
      </c>
      <c r="L536" s="119"/>
      <c r="M536" s="22"/>
      <c r="N536" s="22"/>
      <c r="O536" s="139"/>
      <c r="P536" s="145" t="s">
        <v>199</v>
      </c>
      <c r="Q536" s="146"/>
      <c r="R536" s="146"/>
      <c r="S536" s="146"/>
      <c r="T536" s="148"/>
    </row>
    <row r="537" spans="3:20" ht="12.75">
      <c r="C537" s="23"/>
      <c r="D537" s="24"/>
      <c r="E537" s="24"/>
      <c r="F537" s="24"/>
      <c r="G537" s="24"/>
      <c r="H537" s="24"/>
      <c r="I537" s="49">
        <f>SUM(I530:I536)</f>
        <v>9.23</v>
      </c>
      <c r="J537" s="50">
        <f>SUM(J530:J536)</f>
        <v>0.03633101851851852</v>
      </c>
      <c r="K537" s="51">
        <f>IF(I537=0,"",J537/I537)</f>
        <v>0.00393618835520244</v>
      </c>
      <c r="L537" s="47"/>
      <c r="M537" s="52">
        <f>IF(SUM(M530:M536)=0,"",(AVERAGE(M530:M536)))</f>
        <v>139</v>
      </c>
      <c r="N537" s="52">
        <f>IF(SUM(N530:N536)=0,"",(AVERAGE(N530:N536)))</f>
      </c>
      <c r="O537" s="52">
        <f>IF(SUM(O530:O536)=0,"",(AVERAGE(O530:O536)))</f>
      </c>
      <c r="P537" s="26"/>
      <c r="Q537" s="26"/>
      <c r="R537" s="26"/>
      <c r="S537" s="26"/>
      <c r="T537" s="27"/>
    </row>
    <row r="538" spans="3:20" ht="12.75">
      <c r="C538" s="28"/>
      <c r="D538" s="26"/>
      <c r="E538" s="26"/>
      <c r="F538" s="26"/>
      <c r="G538" s="26"/>
      <c r="H538" s="26"/>
      <c r="I538" s="29"/>
      <c r="J538" s="30"/>
      <c r="K538" s="25"/>
      <c r="L538" s="25"/>
      <c r="M538" s="31"/>
      <c r="N538" s="31"/>
      <c r="O538" s="140"/>
      <c r="P538" s="26"/>
      <c r="Q538" s="26"/>
      <c r="R538" s="26"/>
      <c r="S538" s="26"/>
      <c r="T538" s="27"/>
    </row>
    <row r="539" spans="3:20" ht="12.75">
      <c r="C539" s="48">
        <f>(C529+1)</f>
        <v>52</v>
      </c>
      <c r="D539" s="41" t="s">
        <v>25</v>
      </c>
      <c r="E539" s="17"/>
      <c r="F539" s="17"/>
      <c r="G539" s="17"/>
      <c r="H539" s="18"/>
      <c r="I539" s="43" t="s">
        <v>0</v>
      </c>
      <c r="J539" s="44" t="s">
        <v>2</v>
      </c>
      <c r="K539" s="45" t="s">
        <v>3</v>
      </c>
      <c r="L539" s="45" t="s">
        <v>22</v>
      </c>
      <c r="M539" s="46" t="s">
        <v>18</v>
      </c>
      <c r="N539" s="46" t="s">
        <v>19</v>
      </c>
      <c r="O539" s="138" t="s">
        <v>20</v>
      </c>
      <c r="P539" s="149" t="s">
        <v>21</v>
      </c>
      <c r="Q539" s="150"/>
      <c r="R539" s="150"/>
      <c r="S539" s="150"/>
      <c r="T539" s="151"/>
    </row>
    <row r="540" spans="1:20" ht="12.75">
      <c r="A540">
        <f aca="true" t="shared" si="211" ref="A540:A546">IF(I540&gt;0,B540,0)</f>
        <v>0</v>
      </c>
      <c r="B540">
        <f aca="true" t="shared" si="212" ref="B540:B546">MONTH(C540)</f>
        <v>12</v>
      </c>
      <c r="C540" s="19">
        <f>(C536+1)</f>
        <v>39440</v>
      </c>
      <c r="D540" s="145"/>
      <c r="E540" s="146"/>
      <c r="F540" s="146"/>
      <c r="G540" s="146"/>
      <c r="H540" s="147"/>
      <c r="I540" s="20"/>
      <c r="J540" s="21"/>
      <c r="K540" s="53">
        <f aca="true" t="shared" si="213" ref="K540:K547">IF(I540=0,"",J540/I540)</f>
      </c>
      <c r="L540" s="119"/>
      <c r="M540" s="22"/>
      <c r="N540" s="22"/>
      <c r="O540" s="139"/>
      <c r="P540" s="145" t="s">
        <v>199</v>
      </c>
      <c r="Q540" s="146"/>
      <c r="R540" s="146"/>
      <c r="S540" s="146"/>
      <c r="T540" s="148"/>
    </row>
    <row r="541" spans="1:20" ht="12.75">
      <c r="A541">
        <f t="shared" si="211"/>
        <v>12</v>
      </c>
      <c r="B541">
        <f t="shared" si="212"/>
        <v>12</v>
      </c>
      <c r="C541" s="19">
        <f aca="true" t="shared" si="214" ref="C541:C546">(C540+1)</f>
        <v>39441</v>
      </c>
      <c r="D541" s="145" t="s">
        <v>51</v>
      </c>
      <c r="E541" s="146"/>
      <c r="F541" s="146"/>
      <c r="G541" s="146"/>
      <c r="H541" s="147"/>
      <c r="I541" s="20">
        <v>12.1</v>
      </c>
      <c r="J541" s="21">
        <v>0.050798611111111114</v>
      </c>
      <c r="K541" s="53">
        <f t="shared" si="213"/>
        <v>0.004198232323232323</v>
      </c>
      <c r="L541" s="119">
        <v>6</v>
      </c>
      <c r="M541" s="22">
        <v>145</v>
      </c>
      <c r="N541" s="22"/>
      <c r="O541" s="139"/>
      <c r="P541" s="145" t="s">
        <v>50</v>
      </c>
      <c r="Q541" s="146"/>
      <c r="R541" s="146"/>
      <c r="S541" s="146"/>
      <c r="T541" s="148"/>
    </row>
    <row r="542" spans="1:20" ht="12.75">
      <c r="A542">
        <f t="shared" si="211"/>
        <v>12</v>
      </c>
      <c r="B542">
        <f t="shared" si="212"/>
        <v>12</v>
      </c>
      <c r="C542" s="19">
        <f t="shared" si="214"/>
        <v>39442</v>
      </c>
      <c r="D542" s="145" t="s">
        <v>60</v>
      </c>
      <c r="E542" s="146"/>
      <c r="F542" s="146"/>
      <c r="G542" s="146"/>
      <c r="H542" s="147"/>
      <c r="I542" s="20">
        <v>4.23</v>
      </c>
      <c r="J542" s="21">
        <v>0.016030092592592592</v>
      </c>
      <c r="K542" s="53">
        <f t="shared" si="213"/>
        <v>0.003789619998248839</v>
      </c>
      <c r="L542" s="119">
        <v>10</v>
      </c>
      <c r="M542" s="22">
        <v>139</v>
      </c>
      <c r="N542" s="22" t="s">
        <v>17</v>
      </c>
      <c r="O542" s="139">
        <v>70.1</v>
      </c>
      <c r="P542" s="145" t="s">
        <v>50</v>
      </c>
      <c r="Q542" s="146"/>
      <c r="R542" s="146"/>
      <c r="S542" s="146"/>
      <c r="T542" s="148"/>
    </row>
    <row r="543" spans="1:20" ht="12.75">
      <c r="A543">
        <f t="shared" si="211"/>
        <v>12</v>
      </c>
      <c r="B543">
        <f t="shared" si="212"/>
        <v>12</v>
      </c>
      <c r="C543" s="19">
        <f t="shared" si="214"/>
        <v>39443</v>
      </c>
      <c r="D543" s="145" t="s">
        <v>57</v>
      </c>
      <c r="E543" s="146"/>
      <c r="F543" s="146"/>
      <c r="G543" s="146"/>
      <c r="H543" s="147"/>
      <c r="I543" s="20">
        <v>5</v>
      </c>
      <c r="J543" s="21">
        <v>0.01996527777777778</v>
      </c>
      <c r="K543" s="53">
        <f t="shared" si="213"/>
        <v>0.003993055555555556</v>
      </c>
      <c r="L543" s="119">
        <v>9</v>
      </c>
      <c r="M543" s="22">
        <v>138</v>
      </c>
      <c r="N543" s="22" t="s">
        <v>17</v>
      </c>
      <c r="O543" s="139"/>
      <c r="P543" s="145" t="s">
        <v>50</v>
      </c>
      <c r="Q543" s="146"/>
      <c r="R543" s="146"/>
      <c r="S543" s="146"/>
      <c r="T543" s="148"/>
    </row>
    <row r="544" spans="1:20" ht="12.75">
      <c r="A544">
        <f t="shared" si="211"/>
        <v>12</v>
      </c>
      <c r="B544">
        <f t="shared" si="212"/>
        <v>12</v>
      </c>
      <c r="C544" s="19">
        <f t="shared" si="214"/>
        <v>39444</v>
      </c>
      <c r="D544" s="145" t="s">
        <v>57</v>
      </c>
      <c r="E544" s="146"/>
      <c r="F544" s="146"/>
      <c r="G544" s="146"/>
      <c r="H544" s="147"/>
      <c r="I544" s="20">
        <v>5</v>
      </c>
      <c r="J544" s="21">
        <v>0.015972222222222224</v>
      </c>
      <c r="K544" s="53">
        <f t="shared" si="213"/>
        <v>0.003194444444444445</v>
      </c>
      <c r="L544" s="119">
        <v>10</v>
      </c>
      <c r="M544" s="22">
        <v>173</v>
      </c>
      <c r="N544" s="22"/>
      <c r="O544" s="139"/>
      <c r="P544" s="145" t="s">
        <v>200</v>
      </c>
      <c r="Q544" s="146"/>
      <c r="R544" s="146"/>
      <c r="S544" s="146"/>
      <c r="T544" s="148"/>
    </row>
    <row r="545" spans="1:20" ht="12.75">
      <c r="A545">
        <f t="shared" si="211"/>
        <v>12</v>
      </c>
      <c r="B545">
        <f t="shared" si="212"/>
        <v>12</v>
      </c>
      <c r="C545" s="19">
        <f t="shared" si="214"/>
        <v>39445</v>
      </c>
      <c r="D545" s="145" t="s">
        <v>60</v>
      </c>
      <c r="E545" s="146"/>
      <c r="F545" s="146"/>
      <c r="G545" s="146"/>
      <c r="H545" s="147"/>
      <c r="I545" s="20">
        <v>4.23</v>
      </c>
      <c r="J545" s="21">
        <v>0.016631944444444446</v>
      </c>
      <c r="K545" s="53">
        <f t="shared" si="213"/>
        <v>0.003931901759915944</v>
      </c>
      <c r="L545" s="119">
        <v>6</v>
      </c>
      <c r="M545" s="22"/>
      <c r="N545" s="22"/>
      <c r="O545" s="139">
        <v>69.3</v>
      </c>
      <c r="P545" s="145" t="s">
        <v>50</v>
      </c>
      <c r="Q545" s="146"/>
      <c r="R545" s="146"/>
      <c r="S545" s="146"/>
      <c r="T545" s="148"/>
    </row>
    <row r="546" spans="1:20" ht="12.75">
      <c r="A546">
        <f t="shared" si="211"/>
        <v>12</v>
      </c>
      <c r="B546">
        <f t="shared" si="212"/>
        <v>12</v>
      </c>
      <c r="C546" s="19">
        <f t="shared" si="214"/>
        <v>39446</v>
      </c>
      <c r="D546" s="145" t="s">
        <v>60</v>
      </c>
      <c r="E546" s="146"/>
      <c r="F546" s="146"/>
      <c r="G546" s="146"/>
      <c r="H546" s="147"/>
      <c r="I546" s="20">
        <v>4.23</v>
      </c>
      <c r="J546" s="21">
        <v>0.016689814814814817</v>
      </c>
      <c r="K546" s="53">
        <f t="shared" si="213"/>
        <v>0.003945582698537781</v>
      </c>
      <c r="L546" s="119">
        <v>6</v>
      </c>
      <c r="M546" s="22">
        <v>133</v>
      </c>
      <c r="N546" s="22"/>
      <c r="O546" s="139">
        <v>69.7</v>
      </c>
      <c r="P546" s="145" t="s">
        <v>50</v>
      </c>
      <c r="Q546" s="146"/>
      <c r="R546" s="146"/>
      <c r="S546" s="146"/>
      <c r="T546" s="148"/>
    </row>
    <row r="547" spans="3:20" ht="12.75">
      <c r="C547" s="23"/>
      <c r="D547" s="24"/>
      <c r="E547" s="24"/>
      <c r="F547" s="24"/>
      <c r="G547" s="24"/>
      <c r="H547" s="24"/>
      <c r="I547" s="49">
        <f>SUM(I540:I546)</f>
        <v>34.79</v>
      </c>
      <c r="J547" s="50">
        <f>SUM(J540:J546)</f>
        <v>0.13608796296296297</v>
      </c>
      <c r="K547" s="51">
        <f t="shared" si="213"/>
        <v>0.003911697699424058</v>
      </c>
      <c r="L547" s="47"/>
      <c r="M547" s="52">
        <f>IF(SUM(M540:M546)=0,"",(AVERAGE(M540:M546)))</f>
        <v>145.6</v>
      </c>
      <c r="N547" s="52">
        <f>IF(SUM(N540:N546)=0,"",(AVERAGE(N540:N546)))</f>
      </c>
      <c r="O547" s="52">
        <f>IF(SUM(O540:O546)=0,"",(AVERAGE(O540:O546)))</f>
        <v>69.69999999999999</v>
      </c>
      <c r="P547" s="26"/>
      <c r="Q547" s="26"/>
      <c r="R547" s="26"/>
      <c r="S547" s="26"/>
      <c r="T547" s="27"/>
    </row>
    <row r="548" spans="3:20" ht="12.75">
      <c r="C548" s="28"/>
      <c r="D548" s="26"/>
      <c r="E548" s="26"/>
      <c r="F548" s="26"/>
      <c r="G548" s="26"/>
      <c r="H548" s="26"/>
      <c r="I548" s="29"/>
      <c r="J548" s="30"/>
      <c r="K548" s="25"/>
      <c r="L548" s="25"/>
      <c r="M548" s="31"/>
      <c r="N548" s="31"/>
      <c r="O548" s="140"/>
      <c r="P548" s="26"/>
      <c r="Q548" s="26"/>
      <c r="R548" s="26"/>
      <c r="S548" s="26"/>
      <c r="T548" s="27"/>
    </row>
    <row r="549" spans="3:20" ht="12.75">
      <c r="C549" s="48">
        <f>(C539+1)</f>
        <v>53</v>
      </c>
      <c r="D549" s="41" t="s">
        <v>25</v>
      </c>
      <c r="E549" s="17"/>
      <c r="F549" s="17"/>
      <c r="G549" s="17"/>
      <c r="H549" s="18"/>
      <c r="I549" s="43" t="s">
        <v>0</v>
      </c>
      <c r="J549" s="44" t="s">
        <v>2</v>
      </c>
      <c r="K549" s="45" t="s">
        <v>3</v>
      </c>
      <c r="L549" s="45" t="s">
        <v>22</v>
      </c>
      <c r="M549" s="46" t="s">
        <v>18</v>
      </c>
      <c r="N549" s="46" t="s">
        <v>19</v>
      </c>
      <c r="O549" s="138" t="s">
        <v>20</v>
      </c>
      <c r="P549" s="149" t="s">
        <v>21</v>
      </c>
      <c r="Q549" s="150"/>
      <c r="R549" s="150"/>
      <c r="S549" s="150"/>
      <c r="T549" s="151"/>
    </row>
    <row r="550" spans="1:20" ht="12.75">
      <c r="A550">
        <f aca="true" t="shared" si="215" ref="A550:A556">IF(I550&gt;0,B550,0)</f>
        <v>12</v>
      </c>
      <c r="B550">
        <f aca="true" t="shared" si="216" ref="B550:B556">MONTH(C550)</f>
        <v>12</v>
      </c>
      <c r="C550" s="19">
        <f>(C546+1)</f>
        <v>39447</v>
      </c>
      <c r="D550" s="145" t="s">
        <v>202</v>
      </c>
      <c r="E550" s="146"/>
      <c r="F550" s="146"/>
      <c r="G550" s="146"/>
      <c r="H550" s="147"/>
      <c r="I550" s="20">
        <v>5</v>
      </c>
      <c r="J550" s="21">
        <v>0.015069444444444443</v>
      </c>
      <c r="K550" s="53">
        <f aca="true" t="shared" si="217" ref="K550:K557">IF(I550=0,"",J550/I550)</f>
        <v>0.0030138888888888884</v>
      </c>
      <c r="L550" s="119">
        <v>10</v>
      </c>
      <c r="M550" s="22">
        <v>171</v>
      </c>
      <c r="N550" s="22"/>
      <c r="O550" s="139"/>
      <c r="P550" s="145" t="s">
        <v>71</v>
      </c>
      <c r="Q550" s="146"/>
      <c r="R550" s="146"/>
      <c r="S550" s="146"/>
      <c r="T550" s="148"/>
    </row>
    <row r="551" spans="1:20" ht="12.75">
      <c r="A551">
        <f t="shared" si="215"/>
        <v>0</v>
      </c>
      <c r="B551">
        <f t="shared" si="216"/>
        <v>1</v>
      </c>
      <c r="C551" s="19">
        <f aca="true" t="shared" si="218" ref="C551:C556">(C550+1)</f>
        <v>39448</v>
      </c>
      <c r="D551" s="145"/>
      <c r="E551" s="146"/>
      <c r="F551" s="146"/>
      <c r="G551" s="146"/>
      <c r="H551" s="147"/>
      <c r="I551" s="32"/>
      <c r="J551" s="21"/>
      <c r="K551" s="53">
        <f t="shared" si="217"/>
      </c>
      <c r="L551" s="119"/>
      <c r="M551" s="22"/>
      <c r="N551" s="22"/>
      <c r="O551" s="139"/>
      <c r="P551" s="145"/>
      <c r="Q551" s="146"/>
      <c r="R551" s="146"/>
      <c r="S551" s="146"/>
      <c r="T551" s="148"/>
    </row>
    <row r="552" spans="1:20" ht="12.75">
      <c r="A552">
        <f t="shared" si="215"/>
        <v>0</v>
      </c>
      <c r="B552">
        <f t="shared" si="216"/>
        <v>1</v>
      </c>
      <c r="C552" s="19">
        <f t="shared" si="218"/>
        <v>39449</v>
      </c>
      <c r="D552" s="145"/>
      <c r="E552" s="146"/>
      <c r="F552" s="146"/>
      <c r="G552" s="146"/>
      <c r="H552" s="147"/>
      <c r="I552" s="20"/>
      <c r="J552" s="21"/>
      <c r="K552" s="53">
        <f t="shared" si="217"/>
      </c>
      <c r="L552" s="119"/>
      <c r="M552" s="22"/>
      <c r="N552" s="22" t="s">
        <v>17</v>
      </c>
      <c r="O552" s="139"/>
      <c r="P552" s="145"/>
      <c r="Q552" s="146"/>
      <c r="R552" s="146"/>
      <c r="S552" s="146"/>
      <c r="T552" s="148"/>
    </row>
    <row r="553" spans="1:20" ht="12.75">
      <c r="A553">
        <f t="shared" si="215"/>
        <v>0</v>
      </c>
      <c r="B553">
        <f t="shared" si="216"/>
        <v>1</v>
      </c>
      <c r="C553" s="19">
        <f t="shared" si="218"/>
        <v>39450</v>
      </c>
      <c r="D553" s="145"/>
      <c r="E553" s="146"/>
      <c r="F553" s="146"/>
      <c r="G553" s="146"/>
      <c r="H553" s="147"/>
      <c r="I553" s="20"/>
      <c r="J553" s="21"/>
      <c r="K553" s="53">
        <f t="shared" si="217"/>
      </c>
      <c r="L553" s="119"/>
      <c r="M553" s="22"/>
      <c r="N553" s="22" t="s">
        <v>17</v>
      </c>
      <c r="O553" s="139"/>
      <c r="P553" s="145"/>
      <c r="Q553" s="146"/>
      <c r="R553" s="146"/>
      <c r="S553" s="146"/>
      <c r="T553" s="148"/>
    </row>
    <row r="554" spans="1:20" ht="12.75">
      <c r="A554">
        <f t="shared" si="215"/>
        <v>0</v>
      </c>
      <c r="B554">
        <f t="shared" si="216"/>
        <v>1</v>
      </c>
      <c r="C554" s="19">
        <f t="shared" si="218"/>
        <v>39451</v>
      </c>
      <c r="D554" s="145"/>
      <c r="E554" s="146"/>
      <c r="F554" s="146"/>
      <c r="G554" s="146"/>
      <c r="H554" s="147"/>
      <c r="I554" s="20"/>
      <c r="J554" s="21"/>
      <c r="K554" s="53">
        <f t="shared" si="217"/>
      </c>
      <c r="L554" s="119"/>
      <c r="M554" s="22"/>
      <c r="N554" s="22"/>
      <c r="O554" s="139"/>
      <c r="P554" s="145"/>
      <c r="Q554" s="146"/>
      <c r="R554" s="146"/>
      <c r="S554" s="146"/>
      <c r="T554" s="148"/>
    </row>
    <row r="555" spans="1:20" ht="12.75">
      <c r="A555">
        <f t="shared" si="215"/>
        <v>0</v>
      </c>
      <c r="B555">
        <f t="shared" si="216"/>
        <v>1</v>
      </c>
      <c r="C555" s="19">
        <f t="shared" si="218"/>
        <v>39452</v>
      </c>
      <c r="D555" s="145"/>
      <c r="E555" s="146"/>
      <c r="F555" s="146"/>
      <c r="G555" s="146"/>
      <c r="H555" s="147"/>
      <c r="I555" s="32"/>
      <c r="J555" s="21"/>
      <c r="K555" s="53">
        <f t="shared" si="217"/>
      </c>
      <c r="L555" s="119"/>
      <c r="M555" s="22"/>
      <c r="N555" s="22"/>
      <c r="O555" s="139"/>
      <c r="P555" s="145"/>
      <c r="Q555" s="146"/>
      <c r="R555" s="146"/>
      <c r="S555" s="146"/>
      <c r="T555" s="148"/>
    </row>
    <row r="556" spans="1:20" ht="12.75">
      <c r="A556">
        <f t="shared" si="215"/>
        <v>0</v>
      </c>
      <c r="B556">
        <f t="shared" si="216"/>
        <v>1</v>
      </c>
      <c r="C556" s="19">
        <f t="shared" si="218"/>
        <v>39453</v>
      </c>
      <c r="D556" s="145"/>
      <c r="E556" s="146"/>
      <c r="F556" s="146"/>
      <c r="G556" s="146"/>
      <c r="H556" s="147"/>
      <c r="I556" s="20"/>
      <c r="J556" s="21"/>
      <c r="K556" s="53">
        <f t="shared" si="217"/>
      </c>
      <c r="L556" s="119"/>
      <c r="M556" s="22"/>
      <c r="N556" s="22"/>
      <c r="O556" s="139"/>
      <c r="P556" s="145"/>
      <c r="Q556" s="146"/>
      <c r="R556" s="146"/>
      <c r="S556" s="146"/>
      <c r="T556" s="148"/>
    </row>
    <row r="557" spans="3:20" ht="12.75">
      <c r="C557" s="23"/>
      <c r="D557" s="24"/>
      <c r="E557" s="24"/>
      <c r="F557" s="24"/>
      <c r="G557" s="24"/>
      <c r="H557" s="24"/>
      <c r="I557" s="49">
        <f>SUM(I550:I556)</f>
        <v>5</v>
      </c>
      <c r="J557" s="50">
        <f>SUM(J550:J556)</f>
        <v>0.015069444444444443</v>
      </c>
      <c r="K557" s="51">
        <f t="shared" si="217"/>
        <v>0.0030138888888888884</v>
      </c>
      <c r="L557" s="47"/>
      <c r="M557" s="52">
        <f>IF(SUM(M550:M556)=0,"",(AVERAGE(M550:M556)))</f>
        <v>171</v>
      </c>
      <c r="N557" s="52">
        <f>IF(SUM(N550:N556)=0,"",(AVERAGE(N550:N556)))</f>
      </c>
      <c r="O557" s="52">
        <f>IF(SUM(O550:O556)=0,"",(AVERAGE(O550:O556)))</f>
      </c>
      <c r="P557" s="26"/>
      <c r="Q557" s="26"/>
      <c r="R557" s="26"/>
      <c r="S557" s="26"/>
      <c r="T557" s="27"/>
    </row>
    <row r="558" spans="3:20" ht="13.5" thickBot="1">
      <c r="C558" s="33"/>
      <c r="D558" s="34"/>
      <c r="E558" s="34"/>
      <c r="F558" s="34"/>
      <c r="G558" s="34"/>
      <c r="H558" s="34"/>
      <c r="I558" s="35"/>
      <c r="J558" s="36"/>
      <c r="K558" s="37"/>
      <c r="L558" s="37"/>
      <c r="M558" s="38"/>
      <c r="N558" s="38"/>
      <c r="O558" s="141"/>
      <c r="P558" s="34"/>
      <c r="Q558" s="34"/>
      <c r="R558" s="34"/>
      <c r="S558" s="34"/>
      <c r="T558" s="39"/>
    </row>
  </sheetData>
  <mergeCells count="816">
    <mergeCell ref="D56:H56"/>
    <mergeCell ref="P56:T56"/>
    <mergeCell ref="D54:H54"/>
    <mergeCell ref="P54:T54"/>
    <mergeCell ref="D55:H55"/>
    <mergeCell ref="P55:T55"/>
    <mergeCell ref="D52:H52"/>
    <mergeCell ref="P52:T52"/>
    <mergeCell ref="D53:H53"/>
    <mergeCell ref="P53:T53"/>
    <mergeCell ref="P49:T49"/>
    <mergeCell ref="D50:H50"/>
    <mergeCell ref="P50:T50"/>
    <mergeCell ref="D51:H51"/>
    <mergeCell ref="P51:T51"/>
    <mergeCell ref="D45:H45"/>
    <mergeCell ref="P45:T45"/>
    <mergeCell ref="D46:H46"/>
    <mergeCell ref="P46:T46"/>
    <mergeCell ref="D43:H43"/>
    <mergeCell ref="P43:T43"/>
    <mergeCell ref="D44:H44"/>
    <mergeCell ref="P44:T44"/>
    <mergeCell ref="D41:H41"/>
    <mergeCell ref="P41:T41"/>
    <mergeCell ref="D42:H42"/>
    <mergeCell ref="P42:T42"/>
    <mergeCell ref="D36:H36"/>
    <mergeCell ref="P36:T36"/>
    <mergeCell ref="P39:T39"/>
    <mergeCell ref="D40:H40"/>
    <mergeCell ref="P40:T40"/>
    <mergeCell ref="D34:H34"/>
    <mergeCell ref="P34:T34"/>
    <mergeCell ref="D35:H35"/>
    <mergeCell ref="P35:T35"/>
    <mergeCell ref="D32:H32"/>
    <mergeCell ref="P32:T32"/>
    <mergeCell ref="D33:H33"/>
    <mergeCell ref="P33:T33"/>
    <mergeCell ref="D30:H30"/>
    <mergeCell ref="P30:T30"/>
    <mergeCell ref="D31:H31"/>
    <mergeCell ref="P31:T31"/>
    <mergeCell ref="D22:H22"/>
    <mergeCell ref="D21:H21"/>
    <mergeCell ref="D20:H20"/>
    <mergeCell ref="D26:H26"/>
    <mergeCell ref="D25:H25"/>
    <mergeCell ref="D24:H24"/>
    <mergeCell ref="D23:H23"/>
    <mergeCell ref="P20:T20"/>
    <mergeCell ref="P19:T19"/>
    <mergeCell ref="P26:T26"/>
    <mergeCell ref="P25:T25"/>
    <mergeCell ref="P24:T24"/>
    <mergeCell ref="P23:T23"/>
    <mergeCell ref="P22:T22"/>
    <mergeCell ref="P21:T21"/>
    <mergeCell ref="P59:T59"/>
    <mergeCell ref="D60:H60"/>
    <mergeCell ref="P60:T60"/>
    <mergeCell ref="D61:H61"/>
    <mergeCell ref="P61:T61"/>
    <mergeCell ref="D62:H62"/>
    <mergeCell ref="P62:T62"/>
    <mergeCell ref="D63:H63"/>
    <mergeCell ref="P63:T63"/>
    <mergeCell ref="D64:H64"/>
    <mergeCell ref="P64:T64"/>
    <mergeCell ref="D65:H65"/>
    <mergeCell ref="P65:T65"/>
    <mergeCell ref="D66:H66"/>
    <mergeCell ref="P66:T66"/>
    <mergeCell ref="P69:T69"/>
    <mergeCell ref="D70:H70"/>
    <mergeCell ref="P70:T70"/>
    <mergeCell ref="D71:H71"/>
    <mergeCell ref="P71:T71"/>
    <mergeCell ref="D72:H72"/>
    <mergeCell ref="P72:T72"/>
    <mergeCell ref="D73:H73"/>
    <mergeCell ref="P73:T73"/>
    <mergeCell ref="D74:H74"/>
    <mergeCell ref="P74:T74"/>
    <mergeCell ref="D75:H75"/>
    <mergeCell ref="P75:T75"/>
    <mergeCell ref="D76:H76"/>
    <mergeCell ref="P76:T76"/>
    <mergeCell ref="P79:T79"/>
    <mergeCell ref="D80:H80"/>
    <mergeCell ref="P80:T80"/>
    <mergeCell ref="D81:H81"/>
    <mergeCell ref="P81:T81"/>
    <mergeCell ref="D82:H82"/>
    <mergeCell ref="P82:T82"/>
    <mergeCell ref="D83:H83"/>
    <mergeCell ref="P83:T83"/>
    <mergeCell ref="D84:H84"/>
    <mergeCell ref="P84:T84"/>
    <mergeCell ref="D85:H85"/>
    <mergeCell ref="P85:T85"/>
    <mergeCell ref="D86:H86"/>
    <mergeCell ref="P86:T86"/>
    <mergeCell ref="P89:T89"/>
    <mergeCell ref="D90:H90"/>
    <mergeCell ref="P90:T90"/>
    <mergeCell ref="D91:H91"/>
    <mergeCell ref="P91:T91"/>
    <mergeCell ref="D92:H92"/>
    <mergeCell ref="P92:T92"/>
    <mergeCell ref="D93:H93"/>
    <mergeCell ref="P93:T93"/>
    <mergeCell ref="D94:H94"/>
    <mergeCell ref="P94:T94"/>
    <mergeCell ref="D95:H95"/>
    <mergeCell ref="P95:T95"/>
    <mergeCell ref="D96:H96"/>
    <mergeCell ref="P96:T96"/>
    <mergeCell ref="D103:H103"/>
    <mergeCell ref="P103:T103"/>
    <mergeCell ref="P99:T99"/>
    <mergeCell ref="D100:H100"/>
    <mergeCell ref="P100:T100"/>
    <mergeCell ref="D101:H101"/>
    <mergeCell ref="P101:T101"/>
    <mergeCell ref="P29:T29"/>
    <mergeCell ref="P109:T109"/>
    <mergeCell ref="D106:H106"/>
    <mergeCell ref="P106:T106"/>
    <mergeCell ref="D104:H104"/>
    <mergeCell ref="P104:T104"/>
    <mergeCell ref="D105:H105"/>
    <mergeCell ref="P105:T105"/>
    <mergeCell ref="D102:H102"/>
    <mergeCell ref="P102:T102"/>
    <mergeCell ref="D110:H110"/>
    <mergeCell ref="P110:T110"/>
    <mergeCell ref="D111:H111"/>
    <mergeCell ref="P111:T111"/>
    <mergeCell ref="D112:H112"/>
    <mergeCell ref="P112:T112"/>
    <mergeCell ref="D113:H113"/>
    <mergeCell ref="P113:T113"/>
    <mergeCell ref="D114:H114"/>
    <mergeCell ref="P114:T114"/>
    <mergeCell ref="D115:H115"/>
    <mergeCell ref="P115:T115"/>
    <mergeCell ref="D116:H116"/>
    <mergeCell ref="P116:T116"/>
    <mergeCell ref="P119:T119"/>
    <mergeCell ref="D120:H120"/>
    <mergeCell ref="P120:T120"/>
    <mergeCell ref="D121:H121"/>
    <mergeCell ref="P121:T121"/>
    <mergeCell ref="D122:H122"/>
    <mergeCell ref="P122:T122"/>
    <mergeCell ref="D123:H123"/>
    <mergeCell ref="P123:T123"/>
    <mergeCell ref="D124:H124"/>
    <mergeCell ref="P124:T124"/>
    <mergeCell ref="D125:H125"/>
    <mergeCell ref="P125:T125"/>
    <mergeCell ref="D126:H126"/>
    <mergeCell ref="P126:T126"/>
    <mergeCell ref="P129:T129"/>
    <mergeCell ref="D130:H130"/>
    <mergeCell ref="P130:T130"/>
    <mergeCell ref="D131:H131"/>
    <mergeCell ref="P131:T131"/>
    <mergeCell ref="D132:H132"/>
    <mergeCell ref="P132:T132"/>
    <mergeCell ref="D133:H133"/>
    <mergeCell ref="P133:T133"/>
    <mergeCell ref="D134:H134"/>
    <mergeCell ref="P134:T134"/>
    <mergeCell ref="D135:H135"/>
    <mergeCell ref="P135:T135"/>
    <mergeCell ref="D136:H136"/>
    <mergeCell ref="P136:T136"/>
    <mergeCell ref="P139:T139"/>
    <mergeCell ref="D140:H140"/>
    <mergeCell ref="P140:T140"/>
    <mergeCell ref="D141:H141"/>
    <mergeCell ref="P141:T141"/>
    <mergeCell ref="D142:H142"/>
    <mergeCell ref="P142:T142"/>
    <mergeCell ref="D143:H143"/>
    <mergeCell ref="P143:T143"/>
    <mergeCell ref="D144:H144"/>
    <mergeCell ref="P144:T144"/>
    <mergeCell ref="D145:H145"/>
    <mergeCell ref="P145:T145"/>
    <mergeCell ref="D146:H146"/>
    <mergeCell ref="P146:T146"/>
    <mergeCell ref="P149:T149"/>
    <mergeCell ref="D150:H150"/>
    <mergeCell ref="P150:T150"/>
    <mergeCell ref="D151:H151"/>
    <mergeCell ref="P151:T151"/>
    <mergeCell ref="D152:H152"/>
    <mergeCell ref="P152:T152"/>
    <mergeCell ref="D153:H153"/>
    <mergeCell ref="P153:T153"/>
    <mergeCell ref="D154:H154"/>
    <mergeCell ref="P154:T154"/>
    <mergeCell ref="D155:H155"/>
    <mergeCell ref="P155:T155"/>
    <mergeCell ref="D156:H156"/>
    <mergeCell ref="P156:T156"/>
    <mergeCell ref="P159:T159"/>
    <mergeCell ref="D160:H160"/>
    <mergeCell ref="P160:T160"/>
    <mergeCell ref="D161:H161"/>
    <mergeCell ref="P161:T161"/>
    <mergeCell ref="D162:H162"/>
    <mergeCell ref="P162:T162"/>
    <mergeCell ref="D163:H163"/>
    <mergeCell ref="P163:T163"/>
    <mergeCell ref="D164:H164"/>
    <mergeCell ref="P164:T164"/>
    <mergeCell ref="D165:H165"/>
    <mergeCell ref="P165:T165"/>
    <mergeCell ref="D166:H166"/>
    <mergeCell ref="P166:T166"/>
    <mergeCell ref="P169:T169"/>
    <mergeCell ref="D170:H170"/>
    <mergeCell ref="P170:T170"/>
    <mergeCell ref="D171:H171"/>
    <mergeCell ref="P171:T171"/>
    <mergeCell ref="D172:H172"/>
    <mergeCell ref="P172:T172"/>
    <mergeCell ref="D173:H173"/>
    <mergeCell ref="P173:T173"/>
    <mergeCell ref="D174:H174"/>
    <mergeCell ref="P174:T174"/>
    <mergeCell ref="D175:H175"/>
    <mergeCell ref="P175:T175"/>
    <mergeCell ref="D176:H176"/>
    <mergeCell ref="P176:T176"/>
    <mergeCell ref="P179:T179"/>
    <mergeCell ref="D180:H180"/>
    <mergeCell ref="P180:T180"/>
    <mergeCell ref="D181:H181"/>
    <mergeCell ref="P181:T181"/>
    <mergeCell ref="D182:H182"/>
    <mergeCell ref="P182:T182"/>
    <mergeCell ref="D183:H183"/>
    <mergeCell ref="P183:T183"/>
    <mergeCell ref="D184:H184"/>
    <mergeCell ref="P184:T184"/>
    <mergeCell ref="D185:H185"/>
    <mergeCell ref="P185:T185"/>
    <mergeCell ref="D186:H186"/>
    <mergeCell ref="P186:T186"/>
    <mergeCell ref="P189:T189"/>
    <mergeCell ref="D190:H190"/>
    <mergeCell ref="P190:T190"/>
    <mergeCell ref="D191:H191"/>
    <mergeCell ref="P191:T191"/>
    <mergeCell ref="D192:H192"/>
    <mergeCell ref="P192:T192"/>
    <mergeCell ref="D193:H193"/>
    <mergeCell ref="P193:T193"/>
    <mergeCell ref="D194:H194"/>
    <mergeCell ref="P194:T194"/>
    <mergeCell ref="D195:H195"/>
    <mergeCell ref="P195:T195"/>
    <mergeCell ref="D196:H196"/>
    <mergeCell ref="P196:T196"/>
    <mergeCell ref="P199:T199"/>
    <mergeCell ref="D200:H200"/>
    <mergeCell ref="P200:T200"/>
    <mergeCell ref="D201:H201"/>
    <mergeCell ref="P201:T201"/>
    <mergeCell ref="D202:H202"/>
    <mergeCell ref="P202:T202"/>
    <mergeCell ref="D203:H203"/>
    <mergeCell ref="P203:T203"/>
    <mergeCell ref="D204:H204"/>
    <mergeCell ref="P204:T204"/>
    <mergeCell ref="D205:H205"/>
    <mergeCell ref="P205:T205"/>
    <mergeCell ref="D206:H206"/>
    <mergeCell ref="P206:T206"/>
    <mergeCell ref="P209:T209"/>
    <mergeCell ref="D210:H210"/>
    <mergeCell ref="P210:T210"/>
    <mergeCell ref="D211:H211"/>
    <mergeCell ref="P211:T211"/>
    <mergeCell ref="D212:H212"/>
    <mergeCell ref="P212:T212"/>
    <mergeCell ref="D213:H213"/>
    <mergeCell ref="P213:T213"/>
    <mergeCell ref="D214:H214"/>
    <mergeCell ref="P214:T214"/>
    <mergeCell ref="D215:H215"/>
    <mergeCell ref="P215:T215"/>
    <mergeCell ref="D216:H216"/>
    <mergeCell ref="P216:T216"/>
    <mergeCell ref="P219:T219"/>
    <mergeCell ref="D220:H220"/>
    <mergeCell ref="P220:T220"/>
    <mergeCell ref="D221:H221"/>
    <mergeCell ref="P221:T221"/>
    <mergeCell ref="D222:H222"/>
    <mergeCell ref="P222:T222"/>
    <mergeCell ref="D223:H223"/>
    <mergeCell ref="P223:T223"/>
    <mergeCell ref="D224:H224"/>
    <mergeCell ref="P224:T224"/>
    <mergeCell ref="D225:H225"/>
    <mergeCell ref="P225:T225"/>
    <mergeCell ref="D226:H226"/>
    <mergeCell ref="P226:T226"/>
    <mergeCell ref="D230:H230"/>
    <mergeCell ref="P230:T230"/>
    <mergeCell ref="D231:H231"/>
    <mergeCell ref="P231:T231"/>
    <mergeCell ref="D232:H232"/>
    <mergeCell ref="P232:T232"/>
    <mergeCell ref="D233:H233"/>
    <mergeCell ref="P233:T233"/>
    <mergeCell ref="D234:H234"/>
    <mergeCell ref="P234:T234"/>
    <mergeCell ref="D235:H235"/>
    <mergeCell ref="P235:T235"/>
    <mergeCell ref="D236:H236"/>
    <mergeCell ref="P236:T236"/>
    <mergeCell ref="P239:T239"/>
    <mergeCell ref="D240:H240"/>
    <mergeCell ref="P240:T240"/>
    <mergeCell ref="D241:H241"/>
    <mergeCell ref="P241:T241"/>
    <mergeCell ref="D242:H242"/>
    <mergeCell ref="P242:T242"/>
    <mergeCell ref="D243:H243"/>
    <mergeCell ref="P243:T243"/>
    <mergeCell ref="D244:H244"/>
    <mergeCell ref="P244:T244"/>
    <mergeCell ref="D245:H245"/>
    <mergeCell ref="P245:T245"/>
    <mergeCell ref="D246:H246"/>
    <mergeCell ref="P246:T246"/>
    <mergeCell ref="D250:H250"/>
    <mergeCell ref="P250:T250"/>
    <mergeCell ref="D251:H251"/>
    <mergeCell ref="P251:T251"/>
    <mergeCell ref="D252:H252"/>
    <mergeCell ref="P252:T252"/>
    <mergeCell ref="D253:H253"/>
    <mergeCell ref="P253:T253"/>
    <mergeCell ref="D254:H254"/>
    <mergeCell ref="P254:T254"/>
    <mergeCell ref="D255:H255"/>
    <mergeCell ref="P255:T255"/>
    <mergeCell ref="D256:H256"/>
    <mergeCell ref="P256:T256"/>
    <mergeCell ref="P259:T259"/>
    <mergeCell ref="D260:H260"/>
    <mergeCell ref="P260:T260"/>
    <mergeCell ref="D261:H261"/>
    <mergeCell ref="P261:T261"/>
    <mergeCell ref="D262:H262"/>
    <mergeCell ref="P262:T262"/>
    <mergeCell ref="D263:H263"/>
    <mergeCell ref="P263:T263"/>
    <mergeCell ref="D264:H264"/>
    <mergeCell ref="P264:T264"/>
    <mergeCell ref="D265:H265"/>
    <mergeCell ref="P265:T265"/>
    <mergeCell ref="D266:H266"/>
    <mergeCell ref="P266:T266"/>
    <mergeCell ref="D270:H270"/>
    <mergeCell ref="P270:T270"/>
    <mergeCell ref="D271:H271"/>
    <mergeCell ref="P271:T271"/>
    <mergeCell ref="D272:H272"/>
    <mergeCell ref="P272:T272"/>
    <mergeCell ref="D273:H273"/>
    <mergeCell ref="P273:T273"/>
    <mergeCell ref="D274:H274"/>
    <mergeCell ref="P274:T274"/>
    <mergeCell ref="D275:H275"/>
    <mergeCell ref="P275:T275"/>
    <mergeCell ref="D276:H276"/>
    <mergeCell ref="P276:T276"/>
    <mergeCell ref="P279:T279"/>
    <mergeCell ref="D280:H280"/>
    <mergeCell ref="P280:T280"/>
    <mergeCell ref="D281:H281"/>
    <mergeCell ref="P281:T281"/>
    <mergeCell ref="D282:H282"/>
    <mergeCell ref="P282:T282"/>
    <mergeCell ref="D283:H283"/>
    <mergeCell ref="P283:T283"/>
    <mergeCell ref="D284:H284"/>
    <mergeCell ref="P284:T284"/>
    <mergeCell ref="D285:H285"/>
    <mergeCell ref="P285:T285"/>
    <mergeCell ref="D286:H286"/>
    <mergeCell ref="P286:T286"/>
    <mergeCell ref="D290:H290"/>
    <mergeCell ref="P290:T290"/>
    <mergeCell ref="D291:H291"/>
    <mergeCell ref="P291:T291"/>
    <mergeCell ref="D292:H292"/>
    <mergeCell ref="P292:T292"/>
    <mergeCell ref="D293:H293"/>
    <mergeCell ref="P293:T293"/>
    <mergeCell ref="D294:H294"/>
    <mergeCell ref="P294:T294"/>
    <mergeCell ref="D295:H295"/>
    <mergeCell ref="P295:T295"/>
    <mergeCell ref="D296:H296"/>
    <mergeCell ref="P299:T299"/>
    <mergeCell ref="D300:H300"/>
    <mergeCell ref="P300:T300"/>
    <mergeCell ref="D302:H302"/>
    <mergeCell ref="P302:T302"/>
    <mergeCell ref="D334:H334"/>
    <mergeCell ref="P296:T296"/>
    <mergeCell ref="D303:H303"/>
    <mergeCell ref="P303:T303"/>
    <mergeCell ref="D304:H304"/>
    <mergeCell ref="P304:T304"/>
    <mergeCell ref="D305:H305"/>
    <mergeCell ref="P305:T305"/>
    <mergeCell ref="D306:H306"/>
    <mergeCell ref="P306:T306"/>
    <mergeCell ref="P309:T309"/>
    <mergeCell ref="D310:H310"/>
    <mergeCell ref="P310:T310"/>
    <mergeCell ref="D311:H311"/>
    <mergeCell ref="P311:T311"/>
    <mergeCell ref="D312:H312"/>
    <mergeCell ref="P312:T312"/>
    <mergeCell ref="D313:H313"/>
    <mergeCell ref="P313:T313"/>
    <mergeCell ref="D314:H314"/>
    <mergeCell ref="P314:T314"/>
    <mergeCell ref="D315:H315"/>
    <mergeCell ref="P315:T315"/>
    <mergeCell ref="D316:H316"/>
    <mergeCell ref="P316:T316"/>
    <mergeCell ref="D320:H320"/>
    <mergeCell ref="P320:T320"/>
    <mergeCell ref="D321:H321"/>
    <mergeCell ref="P321:T321"/>
    <mergeCell ref="D322:H322"/>
    <mergeCell ref="P322:T322"/>
    <mergeCell ref="D323:H323"/>
    <mergeCell ref="P323:T323"/>
    <mergeCell ref="D330:H330"/>
    <mergeCell ref="P330:T330"/>
    <mergeCell ref="D324:H324"/>
    <mergeCell ref="P324:T324"/>
    <mergeCell ref="D325:H325"/>
    <mergeCell ref="P325:T325"/>
    <mergeCell ref="P329:T329"/>
    <mergeCell ref="D333:H333"/>
    <mergeCell ref="P333:T333"/>
    <mergeCell ref="D301:H301"/>
    <mergeCell ref="P301:T301"/>
    <mergeCell ref="D331:H331"/>
    <mergeCell ref="P331:T331"/>
    <mergeCell ref="D332:H332"/>
    <mergeCell ref="P332:T332"/>
    <mergeCell ref="D326:H326"/>
    <mergeCell ref="P326:T326"/>
    <mergeCell ref="D335:H335"/>
    <mergeCell ref="P335:T335"/>
    <mergeCell ref="D336:H336"/>
    <mergeCell ref="P336:T336"/>
    <mergeCell ref="P339:T339"/>
    <mergeCell ref="D340:H340"/>
    <mergeCell ref="P340:T340"/>
    <mergeCell ref="D341:H341"/>
    <mergeCell ref="P341:T341"/>
    <mergeCell ref="D342:H342"/>
    <mergeCell ref="P342:T342"/>
    <mergeCell ref="D343:H343"/>
    <mergeCell ref="P343:T343"/>
    <mergeCell ref="D344:H344"/>
    <mergeCell ref="P344:T344"/>
    <mergeCell ref="D345:H345"/>
    <mergeCell ref="P345:T345"/>
    <mergeCell ref="D346:H346"/>
    <mergeCell ref="P346:T346"/>
    <mergeCell ref="P349:T349"/>
    <mergeCell ref="D350:H350"/>
    <mergeCell ref="P350:T350"/>
    <mergeCell ref="D351:H351"/>
    <mergeCell ref="P351:T351"/>
    <mergeCell ref="D352:H352"/>
    <mergeCell ref="P352:T352"/>
    <mergeCell ref="D353:H353"/>
    <mergeCell ref="P353:T353"/>
    <mergeCell ref="D354:H354"/>
    <mergeCell ref="P354:T354"/>
    <mergeCell ref="D355:H355"/>
    <mergeCell ref="P355:T355"/>
    <mergeCell ref="D356:H356"/>
    <mergeCell ref="P356:T356"/>
    <mergeCell ref="P359:T359"/>
    <mergeCell ref="D360:H360"/>
    <mergeCell ref="P360:T360"/>
    <mergeCell ref="D361:H361"/>
    <mergeCell ref="P361:T361"/>
    <mergeCell ref="D362:H362"/>
    <mergeCell ref="P362:T362"/>
    <mergeCell ref="D363:H363"/>
    <mergeCell ref="P363:T363"/>
    <mergeCell ref="D364:H364"/>
    <mergeCell ref="P364:T364"/>
    <mergeCell ref="D365:H365"/>
    <mergeCell ref="P365:T365"/>
    <mergeCell ref="D366:H366"/>
    <mergeCell ref="P366:T366"/>
    <mergeCell ref="P369:T369"/>
    <mergeCell ref="D370:H370"/>
    <mergeCell ref="P370:T370"/>
    <mergeCell ref="D371:H371"/>
    <mergeCell ref="P371:T371"/>
    <mergeCell ref="D372:H372"/>
    <mergeCell ref="P372:T372"/>
    <mergeCell ref="D373:H373"/>
    <mergeCell ref="P373:T373"/>
    <mergeCell ref="D374:H374"/>
    <mergeCell ref="P374:T374"/>
    <mergeCell ref="D375:H375"/>
    <mergeCell ref="P375:T375"/>
    <mergeCell ref="D376:H376"/>
    <mergeCell ref="P376:T376"/>
    <mergeCell ref="P379:T379"/>
    <mergeCell ref="D380:H380"/>
    <mergeCell ref="P380:T380"/>
    <mergeCell ref="D381:H381"/>
    <mergeCell ref="P381:T381"/>
    <mergeCell ref="D382:H382"/>
    <mergeCell ref="P382:T382"/>
    <mergeCell ref="D383:H383"/>
    <mergeCell ref="P383:T383"/>
    <mergeCell ref="D384:H384"/>
    <mergeCell ref="P384:T384"/>
    <mergeCell ref="D385:H385"/>
    <mergeCell ref="P385:T385"/>
    <mergeCell ref="D386:H386"/>
    <mergeCell ref="P386:T386"/>
    <mergeCell ref="P389:T389"/>
    <mergeCell ref="D390:H390"/>
    <mergeCell ref="P390:T390"/>
    <mergeCell ref="D391:H391"/>
    <mergeCell ref="P391:T391"/>
    <mergeCell ref="D392:H392"/>
    <mergeCell ref="P392:T392"/>
    <mergeCell ref="D393:H393"/>
    <mergeCell ref="P393:T393"/>
    <mergeCell ref="D394:H394"/>
    <mergeCell ref="P394:T394"/>
    <mergeCell ref="D395:H395"/>
    <mergeCell ref="P395:T395"/>
    <mergeCell ref="D396:H396"/>
    <mergeCell ref="P396:T396"/>
    <mergeCell ref="P399:T399"/>
    <mergeCell ref="D400:H400"/>
    <mergeCell ref="P400:T400"/>
    <mergeCell ref="D401:H401"/>
    <mergeCell ref="P401:T401"/>
    <mergeCell ref="D402:H402"/>
    <mergeCell ref="P402:T402"/>
    <mergeCell ref="D403:H403"/>
    <mergeCell ref="P403:T403"/>
    <mergeCell ref="D404:H404"/>
    <mergeCell ref="P404:T404"/>
    <mergeCell ref="D405:H405"/>
    <mergeCell ref="P405:T405"/>
    <mergeCell ref="D406:H406"/>
    <mergeCell ref="P406:T406"/>
    <mergeCell ref="P409:T409"/>
    <mergeCell ref="D410:H410"/>
    <mergeCell ref="P410:T410"/>
    <mergeCell ref="D411:H411"/>
    <mergeCell ref="P411:T411"/>
    <mergeCell ref="D412:H412"/>
    <mergeCell ref="P412:T412"/>
    <mergeCell ref="D413:H413"/>
    <mergeCell ref="P413:T413"/>
    <mergeCell ref="D414:H414"/>
    <mergeCell ref="P414:T414"/>
    <mergeCell ref="D415:H415"/>
    <mergeCell ref="P415:T415"/>
    <mergeCell ref="D416:H416"/>
    <mergeCell ref="P416:T416"/>
    <mergeCell ref="P419:T419"/>
    <mergeCell ref="D420:H420"/>
    <mergeCell ref="P420:T420"/>
    <mergeCell ref="D421:H421"/>
    <mergeCell ref="P421:T421"/>
    <mergeCell ref="D422:H422"/>
    <mergeCell ref="P422:T422"/>
    <mergeCell ref="D423:H423"/>
    <mergeCell ref="P423:T423"/>
    <mergeCell ref="D424:H424"/>
    <mergeCell ref="P424:T424"/>
    <mergeCell ref="D425:H425"/>
    <mergeCell ref="P425:T425"/>
    <mergeCell ref="D426:H426"/>
    <mergeCell ref="P426:T426"/>
    <mergeCell ref="P429:T429"/>
    <mergeCell ref="D430:H430"/>
    <mergeCell ref="P430:T430"/>
    <mergeCell ref="D431:H431"/>
    <mergeCell ref="P431:T431"/>
    <mergeCell ref="D432:H432"/>
    <mergeCell ref="P432:T432"/>
    <mergeCell ref="D433:H433"/>
    <mergeCell ref="P433:T433"/>
    <mergeCell ref="D434:H434"/>
    <mergeCell ref="P434:T434"/>
    <mergeCell ref="D435:H435"/>
    <mergeCell ref="P435:T435"/>
    <mergeCell ref="D436:H436"/>
    <mergeCell ref="P436:T436"/>
    <mergeCell ref="P439:T439"/>
    <mergeCell ref="D440:H440"/>
    <mergeCell ref="P440:T440"/>
    <mergeCell ref="D441:H441"/>
    <mergeCell ref="P441:T441"/>
    <mergeCell ref="D442:H442"/>
    <mergeCell ref="P442:T442"/>
    <mergeCell ref="D443:H443"/>
    <mergeCell ref="P443:T443"/>
    <mergeCell ref="D444:H444"/>
    <mergeCell ref="P444:T444"/>
    <mergeCell ref="D445:H445"/>
    <mergeCell ref="P445:T445"/>
    <mergeCell ref="D446:H446"/>
    <mergeCell ref="P446:T446"/>
    <mergeCell ref="P449:T449"/>
    <mergeCell ref="D450:H450"/>
    <mergeCell ref="P450:T450"/>
    <mergeCell ref="D451:H451"/>
    <mergeCell ref="P451:T451"/>
    <mergeCell ref="D452:H452"/>
    <mergeCell ref="P452:T452"/>
    <mergeCell ref="D453:H453"/>
    <mergeCell ref="P453:T453"/>
    <mergeCell ref="D454:H454"/>
    <mergeCell ref="P454:T454"/>
    <mergeCell ref="D455:H455"/>
    <mergeCell ref="P455:T455"/>
    <mergeCell ref="D456:H456"/>
    <mergeCell ref="P456:T456"/>
    <mergeCell ref="P459:T459"/>
    <mergeCell ref="D460:H460"/>
    <mergeCell ref="P460:T460"/>
    <mergeCell ref="D461:H461"/>
    <mergeCell ref="P461:T461"/>
    <mergeCell ref="D462:H462"/>
    <mergeCell ref="P462:T462"/>
    <mergeCell ref="D463:H463"/>
    <mergeCell ref="P463:T463"/>
    <mergeCell ref="D464:H464"/>
    <mergeCell ref="P464:T464"/>
    <mergeCell ref="D465:H465"/>
    <mergeCell ref="P465:T465"/>
    <mergeCell ref="D466:H466"/>
    <mergeCell ref="P466:T466"/>
    <mergeCell ref="P469:T469"/>
    <mergeCell ref="D470:H470"/>
    <mergeCell ref="P470:T470"/>
    <mergeCell ref="D471:H471"/>
    <mergeCell ref="P471:T471"/>
    <mergeCell ref="D472:H472"/>
    <mergeCell ref="P472:T472"/>
    <mergeCell ref="D473:H473"/>
    <mergeCell ref="P473:T473"/>
    <mergeCell ref="D474:H474"/>
    <mergeCell ref="P474:T474"/>
    <mergeCell ref="D475:H475"/>
    <mergeCell ref="P475:T475"/>
    <mergeCell ref="D476:H476"/>
    <mergeCell ref="P476:T476"/>
    <mergeCell ref="P479:T479"/>
    <mergeCell ref="D480:H480"/>
    <mergeCell ref="P480:T480"/>
    <mergeCell ref="D481:H481"/>
    <mergeCell ref="P481:T481"/>
    <mergeCell ref="D482:H482"/>
    <mergeCell ref="P482:T482"/>
    <mergeCell ref="D483:H483"/>
    <mergeCell ref="P483:T483"/>
    <mergeCell ref="D484:H484"/>
    <mergeCell ref="P484:T484"/>
    <mergeCell ref="D485:H485"/>
    <mergeCell ref="P485:T485"/>
    <mergeCell ref="D486:H486"/>
    <mergeCell ref="P486:T486"/>
    <mergeCell ref="P489:T489"/>
    <mergeCell ref="D490:H490"/>
    <mergeCell ref="P490:T490"/>
    <mergeCell ref="D491:H491"/>
    <mergeCell ref="P491:T491"/>
    <mergeCell ref="D492:H492"/>
    <mergeCell ref="P492:T492"/>
    <mergeCell ref="D493:H493"/>
    <mergeCell ref="P493:T493"/>
    <mergeCell ref="D494:H494"/>
    <mergeCell ref="P494:T494"/>
    <mergeCell ref="D495:H495"/>
    <mergeCell ref="P495:T495"/>
    <mergeCell ref="D496:H496"/>
    <mergeCell ref="P496:T496"/>
    <mergeCell ref="P499:T499"/>
    <mergeCell ref="D500:H500"/>
    <mergeCell ref="P500:T500"/>
    <mergeCell ref="D501:H501"/>
    <mergeCell ref="P501:T501"/>
    <mergeCell ref="D502:H502"/>
    <mergeCell ref="P502:T502"/>
    <mergeCell ref="D503:H503"/>
    <mergeCell ref="P503:T503"/>
    <mergeCell ref="D504:H504"/>
    <mergeCell ref="P504:T504"/>
    <mergeCell ref="D505:H505"/>
    <mergeCell ref="P505:T505"/>
    <mergeCell ref="D506:H506"/>
    <mergeCell ref="P506:T506"/>
    <mergeCell ref="P509:T509"/>
    <mergeCell ref="D510:H510"/>
    <mergeCell ref="P510:T510"/>
    <mergeCell ref="D511:H511"/>
    <mergeCell ref="P511:T511"/>
    <mergeCell ref="D512:H512"/>
    <mergeCell ref="P512:T512"/>
    <mergeCell ref="D513:H513"/>
    <mergeCell ref="P513:T513"/>
    <mergeCell ref="D514:H514"/>
    <mergeCell ref="P514:T514"/>
    <mergeCell ref="D515:H515"/>
    <mergeCell ref="P515:T515"/>
    <mergeCell ref="D516:H516"/>
    <mergeCell ref="P516:T516"/>
    <mergeCell ref="P519:T519"/>
    <mergeCell ref="D520:H520"/>
    <mergeCell ref="P520:T520"/>
    <mergeCell ref="D521:H521"/>
    <mergeCell ref="P521:T521"/>
    <mergeCell ref="D522:H522"/>
    <mergeCell ref="P522:T522"/>
    <mergeCell ref="D523:H523"/>
    <mergeCell ref="P523:T523"/>
    <mergeCell ref="D524:H524"/>
    <mergeCell ref="P524:T524"/>
    <mergeCell ref="D525:H525"/>
    <mergeCell ref="P525:T525"/>
    <mergeCell ref="D526:H526"/>
    <mergeCell ref="P526:T526"/>
    <mergeCell ref="P529:T529"/>
    <mergeCell ref="D530:H530"/>
    <mergeCell ref="P530:T530"/>
    <mergeCell ref="D531:H531"/>
    <mergeCell ref="P531:T531"/>
    <mergeCell ref="D532:H532"/>
    <mergeCell ref="P532:T532"/>
    <mergeCell ref="D533:H533"/>
    <mergeCell ref="P533:T533"/>
    <mergeCell ref="D534:H534"/>
    <mergeCell ref="P534:T534"/>
    <mergeCell ref="P536:T536"/>
    <mergeCell ref="P539:T539"/>
    <mergeCell ref="D540:H540"/>
    <mergeCell ref="P540:T540"/>
    <mergeCell ref="M3:O3"/>
    <mergeCell ref="D545:H545"/>
    <mergeCell ref="P545:T545"/>
    <mergeCell ref="D546:H546"/>
    <mergeCell ref="P546:T546"/>
    <mergeCell ref="D543:H543"/>
    <mergeCell ref="P543:T543"/>
    <mergeCell ref="D544:H544"/>
    <mergeCell ref="P544:T544"/>
    <mergeCell ref="D541:H541"/>
    <mergeCell ref="P319:T319"/>
    <mergeCell ref="P289:T289"/>
    <mergeCell ref="P269:T269"/>
    <mergeCell ref="M4:O4"/>
    <mergeCell ref="M12:O12"/>
    <mergeCell ref="M13:O13"/>
    <mergeCell ref="M15:O15"/>
    <mergeCell ref="M14:O14"/>
    <mergeCell ref="P249:T249"/>
    <mergeCell ref="P229:T229"/>
    <mergeCell ref="P549:T549"/>
    <mergeCell ref="D550:H550"/>
    <mergeCell ref="P550:T550"/>
    <mergeCell ref="P334:T334"/>
    <mergeCell ref="D535:H535"/>
    <mergeCell ref="P535:T535"/>
    <mergeCell ref="P541:T541"/>
    <mergeCell ref="D542:H542"/>
    <mergeCell ref="P542:T542"/>
    <mergeCell ref="D536:H536"/>
    <mergeCell ref="D551:H551"/>
    <mergeCell ref="P551:T551"/>
    <mergeCell ref="D552:H552"/>
    <mergeCell ref="P552:T552"/>
    <mergeCell ref="D553:H553"/>
    <mergeCell ref="P553:T553"/>
    <mergeCell ref="D554:H554"/>
    <mergeCell ref="P554:T554"/>
    <mergeCell ref="D555:H555"/>
    <mergeCell ref="P555:T555"/>
    <mergeCell ref="D556:H556"/>
    <mergeCell ref="P556:T556"/>
  </mergeCells>
  <printOptions/>
  <pageMargins left="0.75" right="0.75" top="1" bottom="1" header="0.4921259845" footer="0.4921259845"/>
  <pageSetup fitToHeight="1" fitToWidth="1" horizontalDpi="300" verticalDpi="300" orientation="portrait" paperSize="9" scale="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Siegfried Szardien</dc:creator>
  <cp:keywords/>
  <dc:description/>
  <cp:lastModifiedBy>Siggi</cp:lastModifiedBy>
  <cp:lastPrinted>2006-01-21T14:16:44Z</cp:lastPrinted>
  <dcterms:created xsi:type="dcterms:W3CDTF">2006-01-20T20:22:54Z</dcterms:created>
  <dcterms:modified xsi:type="dcterms:W3CDTF">2008-09-13T20:11:38Z</dcterms:modified>
  <cp:category/>
  <cp:version/>
  <cp:contentType/>
  <cp:contentStatus/>
</cp:coreProperties>
</file>